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Adrien\Desktop\13057 - INSTITUT MINE TELECOM\EXECUTION\SIMULATIONS\IMT Mines Albi-Carmaux\"/>
    </mc:Choice>
  </mc:AlternateContent>
  <xr:revisionPtr revIDLastSave="0" documentId="13_ncr:1_{120AF8A1-6E37-4587-9CCD-73BB3A85C5E0}" xr6:coauthVersionLast="45" xr6:coauthVersionMax="45" xr10:uidLastSave="{00000000-0000-0000-0000-000000000000}"/>
  <bookViews>
    <workbookView minimized="1" xWindow="5390" yWindow="4200" windowWidth="14400" windowHeight="7360" activeTab="1" xr2:uid="{00000000-000D-0000-FFFF-FFFF00000000}"/>
  </bookViews>
  <sheets>
    <sheet name="Accueil" sheetId="1" r:id="rId1"/>
    <sheet name="BATIMENTS" sheetId="2" r:id="rId2"/>
    <sheet name="Climatisation" sheetId="4" r:id="rId3"/>
    <sheet name="Véhicules" sheetId="5" r:id="rId4"/>
  </sheets>
  <externalReferences>
    <externalReference r:id="rId5"/>
    <externalReference r:id="rId6"/>
  </externalReferences>
  <definedNames>
    <definedName name="_xlnm._FilterDatabase" localSheetId="2" hidden="1">Climatisation!$A$2:$N$2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3" i="4" l="1"/>
  <c r="F10" i="5" l="1"/>
  <c r="A3" i="5" l="1"/>
  <c r="R6" i="4" l="1"/>
  <c r="R5" i="4"/>
  <c r="R4" i="4"/>
  <c r="K19" i="4"/>
  <c r="K17" i="4"/>
  <c r="K6" i="4"/>
  <c r="R7" i="4" l="1"/>
  <c r="O29" i="4"/>
  <c r="O2" i="4" l="1"/>
  <c r="K68" i="4"/>
  <c r="B66" i="4"/>
  <c r="O60" i="4"/>
  <c r="O57" i="4"/>
  <c r="O46" i="4"/>
  <c r="O68" i="4" l="1"/>
  <c r="O70" i="4" s="1"/>
  <c r="I17" i="1" l="1"/>
  <c r="I16" i="1"/>
  <c r="G20" i="2"/>
  <c r="G21" i="2"/>
  <c r="G22" i="2"/>
  <c r="G23" i="2"/>
  <c r="G24" i="2"/>
  <c r="H22" i="2" l="1"/>
  <c r="I22" i="2" s="1"/>
  <c r="H21" i="2"/>
  <c r="I21" i="2" s="1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6" i="1" l="1"/>
  <c r="H14" i="1"/>
  <c r="H15" i="1"/>
  <c r="H18" i="1" l="1"/>
  <c r="G12" i="2" l="1"/>
  <c r="I14" i="1" s="1"/>
  <c r="I18" i="1" s="1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C7" i="2" l="1"/>
  <c r="A3" i="2"/>
</calcChain>
</file>

<file path=xl/sharedStrings.xml><?xml version="1.0" encoding="utf-8"?>
<sst xmlns="http://schemas.openxmlformats.org/spreadsheetml/2006/main" count="412" uniqueCount="261">
  <si>
    <t>Bilan des émissions de gaz à effet de serre</t>
  </si>
  <si>
    <t>Puissance des installations de climatisation et types de fluides frogorigènes</t>
  </si>
  <si>
    <t>BATIMENTS</t>
  </si>
  <si>
    <t>Consommations d'énergie (électricité, fioul, gaz, bois-énergie, …)</t>
  </si>
  <si>
    <t>CONSOMMATIONS D'ENERGIE</t>
  </si>
  <si>
    <t>Electricité</t>
  </si>
  <si>
    <t>Unité : kWh</t>
  </si>
  <si>
    <t>Gaz naturel</t>
  </si>
  <si>
    <t>CLIMATISATION</t>
  </si>
  <si>
    <t>Type de fluide frigorigène</t>
  </si>
  <si>
    <t>Puissance frigorifique</t>
  </si>
  <si>
    <t>Unité : kW</t>
  </si>
  <si>
    <t>Préciser les sources des données</t>
  </si>
  <si>
    <t>Ville</t>
  </si>
  <si>
    <t>Unité : m²</t>
  </si>
  <si>
    <t>Surface chauffée</t>
  </si>
  <si>
    <t>Type de bâtiment</t>
  </si>
  <si>
    <t>Bureaux, médical, …</t>
  </si>
  <si>
    <t>Année de construction</t>
  </si>
  <si>
    <t>Bilan des émissions de gaz à effet de serre règlementaire</t>
  </si>
  <si>
    <t>Préciser R410a ou R407c ou autre</t>
  </si>
  <si>
    <t>IDENTIFICATION DES BATIMENTS</t>
  </si>
  <si>
    <t>Nom du bâtiment</t>
  </si>
  <si>
    <t>Adresse</t>
  </si>
  <si>
    <t>Bois-énergie</t>
  </si>
  <si>
    <t>Préciser le nom du réseau</t>
  </si>
  <si>
    <t>Réseau de chaleur</t>
  </si>
  <si>
    <t>Unité : kWH</t>
  </si>
  <si>
    <t>Unité : kWh PCI</t>
  </si>
  <si>
    <t xml:space="preserve">Préciser le type de combustible </t>
  </si>
  <si>
    <t>Type de gaz</t>
  </si>
  <si>
    <t>Puissance kW</t>
  </si>
  <si>
    <t>Qté émise kg/an</t>
  </si>
  <si>
    <t>Incertitude</t>
  </si>
  <si>
    <t>2017-2018</t>
  </si>
  <si>
    <t>IMT Mines Albi-Carmaux</t>
  </si>
  <si>
    <t>Année de reporting des données :</t>
  </si>
  <si>
    <t>Année de référence : 2017 (électricité) et 2017/2018 (gaz)</t>
  </si>
  <si>
    <t>Unité : kWh PCS</t>
  </si>
  <si>
    <t>R410a</t>
  </si>
  <si>
    <t>R22</t>
  </si>
  <si>
    <t xml:space="preserve">Unité : kWh PCI
</t>
  </si>
  <si>
    <t>Unité : kWh PCI (converti)</t>
  </si>
  <si>
    <t>R407C</t>
  </si>
  <si>
    <t>En attente des groupes de production d’eau glacée et drycooler qui ont des puissances frigorifique bien plus importantes</t>
  </si>
  <si>
    <t>Total</t>
  </si>
  <si>
    <t>Campus Jalard - hors résidences</t>
  </si>
  <si>
    <t>Campus Jalard -  résidences</t>
  </si>
  <si>
    <t>Autres résidences - Gambetta - Halfon - Temporalité</t>
  </si>
  <si>
    <t>Autres bâtiments - Gala - Mimausa - Valthéra</t>
  </si>
  <si>
    <t>Valthéra</t>
  </si>
  <si>
    <t>??</t>
  </si>
  <si>
    <t>LISTE DES CLIMATISEURS avec les caractéristiques</t>
  </si>
  <si>
    <t>lieu</t>
  </si>
  <si>
    <t>nbre</t>
  </si>
  <si>
    <t>marque</t>
  </si>
  <si>
    <t>année</t>
  </si>
  <si>
    <t>type gaz</t>
  </si>
  <si>
    <t>Unité Extérieure</t>
  </si>
  <si>
    <t>Unité Intérieure</t>
  </si>
  <si>
    <t>Puiss Kw (Froid/ Chaud)</t>
  </si>
  <si>
    <t>Tension</t>
  </si>
  <si>
    <t>TYPE</t>
  </si>
  <si>
    <t>N° Série</t>
  </si>
  <si>
    <t>N° de Série</t>
  </si>
  <si>
    <t>ICA</t>
  </si>
  <si>
    <t>Daikin</t>
  </si>
  <si>
    <t>2014</t>
  </si>
  <si>
    <t>R410A</t>
  </si>
  <si>
    <t>r45dc7v11</t>
  </si>
  <si>
    <t>2102403</t>
  </si>
  <si>
    <t>ftxn60lv1b</t>
  </si>
  <si>
    <t>0M05</t>
  </si>
  <si>
    <t>R60FA7V1</t>
  </si>
  <si>
    <t>0M06</t>
  </si>
  <si>
    <t>Atlantic Cassette</t>
  </si>
  <si>
    <t>2017</t>
  </si>
  <si>
    <t>R410A (1,7kg)</t>
  </si>
  <si>
    <t>AOYG24LALA</t>
  </si>
  <si>
    <t>R015394</t>
  </si>
  <si>
    <t>AUYG24LVLA</t>
  </si>
  <si>
    <t>R015378</t>
  </si>
  <si>
    <t>0M06 bis</t>
  </si>
  <si>
    <t>rxn60mv1b</t>
  </si>
  <si>
    <t>k002114</t>
  </si>
  <si>
    <t>0M07</t>
  </si>
  <si>
    <t>2016</t>
  </si>
  <si>
    <t>SUZ-KA60VA5</t>
  </si>
  <si>
    <t>67P01661</t>
  </si>
  <si>
    <t>SLZ-KF60VAZ</t>
  </si>
  <si>
    <t>local compresseur MEB</t>
  </si>
  <si>
    <t>MITSUBISHI</t>
  </si>
  <si>
    <t>R 410A (0,72 kg)</t>
  </si>
  <si>
    <t>MSZ-HJ35VA E1</t>
  </si>
  <si>
    <t>4045782T</t>
  </si>
  <si>
    <t>MUZ-HJ35VA E1</t>
  </si>
  <si>
    <t>4044118T</t>
  </si>
  <si>
    <t>POUDRE</t>
  </si>
  <si>
    <t>0C01</t>
  </si>
  <si>
    <t>R45DBV11B</t>
  </si>
  <si>
    <t>0309470</t>
  </si>
  <si>
    <t>ft45gav1b</t>
  </si>
  <si>
    <t>0C02</t>
  </si>
  <si>
    <t>R25DBV11B</t>
  </si>
  <si>
    <t>0903049</t>
  </si>
  <si>
    <t>ft25jv1b</t>
  </si>
  <si>
    <t>0C03</t>
  </si>
  <si>
    <t>2013</t>
  </si>
  <si>
    <t>RXN60LV1B</t>
  </si>
  <si>
    <t>K001430</t>
  </si>
  <si>
    <t>FTX N60LV1B</t>
  </si>
  <si>
    <t>K00954</t>
  </si>
  <si>
    <t>0C04</t>
  </si>
  <si>
    <t>Daikin cassette</t>
  </si>
  <si>
    <t>2011</t>
  </si>
  <si>
    <t>R410A (3,7kg)</t>
  </si>
  <si>
    <t>RR125B8W1B</t>
  </si>
  <si>
    <t>3110799</t>
  </si>
  <si>
    <t>fuq125bvv1b</t>
  </si>
  <si>
    <t>a013152</t>
  </si>
  <si>
    <t>0C06</t>
  </si>
  <si>
    <t>2004</t>
  </si>
  <si>
    <t>RN35CMB9</t>
  </si>
  <si>
    <t>3603a14</t>
  </si>
  <si>
    <t>ftn35cvmb9</t>
  </si>
  <si>
    <t>36001284</t>
  </si>
  <si>
    <t>0C07</t>
  </si>
  <si>
    <t>rs50bvmb</t>
  </si>
  <si>
    <t>901038</t>
  </si>
  <si>
    <t>fts50bvmb</t>
  </si>
  <si>
    <t>0C08</t>
  </si>
  <si>
    <t>2010</t>
  </si>
  <si>
    <t>3010136</t>
  </si>
  <si>
    <t>a012280</t>
  </si>
  <si>
    <t>0C10</t>
  </si>
  <si>
    <t>JISC 9612</t>
  </si>
  <si>
    <t>R45CV1</t>
  </si>
  <si>
    <t>ft45307v1</t>
  </si>
  <si>
    <t>0C11</t>
  </si>
  <si>
    <t>ft453d7v1</t>
  </si>
  <si>
    <t>R45D7V1</t>
  </si>
  <si>
    <t>1C08</t>
  </si>
  <si>
    <t>0903737</t>
  </si>
  <si>
    <t>1C13</t>
  </si>
  <si>
    <t>R35DB7V1</t>
  </si>
  <si>
    <t>ft353d7v1</t>
  </si>
  <si>
    <t>1C15</t>
  </si>
  <si>
    <t>fts60bvmb</t>
  </si>
  <si>
    <t>1C16</t>
  </si>
  <si>
    <t>k001422</t>
  </si>
  <si>
    <t>FTXN60LV1B</t>
  </si>
  <si>
    <t>K001052</t>
  </si>
  <si>
    <t>ENERGET.</t>
  </si>
  <si>
    <t>0E04</t>
  </si>
  <si>
    <t>DAIKIN</t>
  </si>
  <si>
    <t>(2008)</t>
  </si>
  <si>
    <t>ryn60e3v1b</t>
  </si>
  <si>
    <t>j003446</t>
  </si>
  <si>
    <t>ftyn60fv1b</t>
  </si>
  <si>
    <t>e003267</t>
  </si>
  <si>
    <t>chamb.froide</t>
  </si>
  <si>
    <t>UNITE HERMETIQUE</t>
  </si>
  <si>
    <t>(1997)</t>
  </si>
  <si>
    <t>99B17</t>
  </si>
  <si>
    <t>0E06</t>
  </si>
  <si>
    <t>TRANE plafonnier</t>
  </si>
  <si>
    <t>TTK530ND00B1</t>
  </si>
  <si>
    <t>mwx536fb0ra</t>
  </si>
  <si>
    <t>f0732493</t>
  </si>
  <si>
    <t>0E08</t>
  </si>
  <si>
    <t>2002</t>
  </si>
  <si>
    <t>R35GZ7V11</t>
  </si>
  <si>
    <t>4204308</t>
  </si>
  <si>
    <t>ft35jzn1nb</t>
  </si>
  <si>
    <t>1E05</t>
  </si>
  <si>
    <t>2012</t>
  </si>
  <si>
    <t>RXS60F3V1B9</t>
  </si>
  <si>
    <t>JOOO417</t>
  </si>
  <si>
    <t>FTX60GV1B</t>
  </si>
  <si>
    <t>EO14379</t>
  </si>
  <si>
    <t>1E08</t>
  </si>
  <si>
    <t>2005</t>
  </si>
  <si>
    <t>RS60BVMB</t>
  </si>
  <si>
    <t>4900782</t>
  </si>
  <si>
    <t>1E10</t>
  </si>
  <si>
    <t>rx25jv1b</t>
  </si>
  <si>
    <t>e048998</t>
  </si>
  <si>
    <t>ftx25jv1b</t>
  </si>
  <si>
    <t>e048428</t>
  </si>
  <si>
    <t>1E13</t>
  </si>
  <si>
    <t>2006</t>
  </si>
  <si>
    <t>rs60bvmb</t>
  </si>
  <si>
    <t>4900986</t>
  </si>
  <si>
    <t>FTS60BVMB</t>
  </si>
  <si>
    <t>1E16</t>
  </si>
  <si>
    <t>RX60G2V1B</t>
  </si>
  <si>
    <t>JO13967</t>
  </si>
  <si>
    <t>2SB64655-15B</t>
  </si>
  <si>
    <t>SALLE TP</t>
  </si>
  <si>
    <t>1A04A</t>
  </si>
  <si>
    <t>Atlanctic cassette</t>
  </si>
  <si>
    <t>R 410 A</t>
  </si>
  <si>
    <t>AOYG36LBLT</t>
  </si>
  <si>
    <t>T000084</t>
  </si>
  <si>
    <t>AUYG618LVLB</t>
  </si>
  <si>
    <t>R017296</t>
  </si>
  <si>
    <t>1A04B régie</t>
  </si>
  <si>
    <t>R017316</t>
  </si>
  <si>
    <t>SG</t>
  </si>
  <si>
    <t>0A15</t>
  </si>
  <si>
    <t>RXS71BVMB</t>
  </si>
  <si>
    <t>4902345</t>
  </si>
  <si>
    <t>FTXS718VMB</t>
  </si>
  <si>
    <t>AUTOCOM</t>
  </si>
  <si>
    <t>j013967</t>
  </si>
  <si>
    <t>e014426</t>
  </si>
  <si>
    <t>accueil</t>
  </si>
  <si>
    <t>DAIKIN plafonnier</t>
  </si>
  <si>
    <t>rx525bvmb</t>
  </si>
  <si>
    <t>3911571</t>
  </si>
  <si>
    <t>byfq60bw19</t>
  </si>
  <si>
    <t>EMAC</t>
  </si>
  <si>
    <t>CIAT</t>
  </si>
  <si>
    <t>1995</t>
  </si>
  <si>
    <t>SUN INFO</t>
  </si>
  <si>
    <t>MDDER 100</t>
  </si>
  <si>
    <t>29501977AA</t>
  </si>
  <si>
    <t>TOTAL</t>
  </si>
  <si>
    <t>pas compris dans le demande d'entretien</t>
  </si>
  <si>
    <t>Bat Prin</t>
  </si>
  <si>
    <t>CARRIER - Type 30RBP-220-0127-PE</t>
  </si>
  <si>
    <t>Groupe de production d'eau glacée</t>
  </si>
  <si>
    <t>Objet</t>
  </si>
  <si>
    <t>CIAT SUN MDDER 100</t>
  </si>
  <si>
    <t>Dry cooleer</t>
  </si>
  <si>
    <t>CIAT - Type ARH 24 HI 930</t>
  </si>
  <si>
    <t>HCF RLA 2.40</t>
  </si>
  <si>
    <t>Restaurant</t>
  </si>
  <si>
    <t xml:space="preserve">  </t>
  </si>
  <si>
    <t>29.9</t>
  </si>
  <si>
    <t>R134A</t>
  </si>
  <si>
    <t>R404A</t>
  </si>
  <si>
    <t>Bat I</t>
  </si>
  <si>
    <t>Qté émise (Kg/an)</t>
  </si>
  <si>
    <t>gala</t>
  </si>
  <si>
    <t>AQUACIAT2 240V LDH.</t>
  </si>
  <si>
    <t>Mimausa</t>
  </si>
  <si>
    <t>Unité extérieure</t>
  </si>
  <si>
    <t>Toshiba</t>
  </si>
  <si>
    <t>Pro-rata</t>
  </si>
  <si>
    <t>1 puissance frigo inconnue pour un groupe de production d'eau glacée</t>
  </si>
  <si>
    <t>On considère le R22 comme du R407C dans l'outil Bilan Carbone</t>
  </si>
  <si>
    <t>Année de référence</t>
  </si>
  <si>
    <t>TYPE DE CARBURANT</t>
  </si>
  <si>
    <t>NOMBRE DE VEHICULES</t>
  </si>
  <si>
    <t>CONSOMMATIONS DE CARBURANT</t>
  </si>
  <si>
    <t>Préciser les sources de données</t>
  </si>
  <si>
    <t>Unité : litres</t>
  </si>
  <si>
    <t>FE moyen des 3 carburants E95, SP, Gazole routier</t>
  </si>
  <si>
    <t>Issu de la p31 du CCTP: année 2017 - estimations d'après dépenses réelles</t>
  </si>
  <si>
    <r>
      <rPr>
        <u/>
        <sz val="11"/>
        <color theme="1"/>
        <rFont val="Calibri"/>
        <family val="2"/>
        <scheme val="minor"/>
      </rPr>
      <t>Méthodo</t>
    </r>
    <r>
      <rPr>
        <sz val="11"/>
        <color theme="1"/>
        <rFont val="Calibri"/>
        <family val="2"/>
        <scheme val="minor"/>
      </rPr>
      <t>: 
L'hypothèse de départ est que 50% des véhicules sont en leasing. 
Le facteur d'émission calculé est une moyenne des 3 types de carburants: 
- Essence E85
- Essence (Supercarburant sans plomb (95, 95-E10, 98))
- Gazole routier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</si>
</sst>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€_-;\-* #,##0\ _€_-;_-* &quot;-&quot;??\ _€_-;_-@_-"/>
    <numFmt numFmtId="165" formatCode="0.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5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sz val="14"/>
      <color rgb="FF00B0F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Verdana"/>
      <family val="2"/>
    </font>
    <font>
      <b/>
      <sz val="10"/>
      <name val="Verdana"/>
      <family val="2"/>
    </font>
    <font>
      <b/>
      <sz val="12"/>
      <color theme="1"/>
      <name val="Calibri"/>
      <family val="2"/>
      <scheme val="minor"/>
    </font>
    <font>
      <sz val="10"/>
      <name val="Verdana"/>
      <family val="2"/>
    </font>
    <font>
      <b/>
      <sz val="10"/>
      <color rgb="FFFF0000"/>
      <name val="Verdana"/>
      <family val="2"/>
    </font>
    <font>
      <b/>
      <sz val="12"/>
      <color theme="7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26">
    <border>
      <left/>
      <right/>
      <top/>
      <bottom/>
      <diagonal/>
    </border>
    <border>
      <left style="thick">
        <color theme="5"/>
      </left>
      <right/>
      <top style="thick">
        <color theme="5"/>
      </top>
      <bottom/>
      <diagonal/>
    </border>
    <border>
      <left/>
      <right/>
      <top style="thick">
        <color theme="5"/>
      </top>
      <bottom/>
      <diagonal/>
    </border>
    <border>
      <left/>
      <right style="thick">
        <color theme="5"/>
      </right>
      <top style="thick">
        <color theme="5"/>
      </top>
      <bottom/>
      <diagonal/>
    </border>
    <border>
      <left style="thick">
        <color theme="5"/>
      </left>
      <right/>
      <top/>
      <bottom/>
      <diagonal/>
    </border>
    <border>
      <left/>
      <right style="thick">
        <color theme="5"/>
      </right>
      <top/>
      <bottom/>
      <diagonal/>
    </border>
    <border>
      <left style="thick">
        <color theme="5"/>
      </left>
      <right/>
      <top/>
      <bottom style="thick">
        <color theme="5"/>
      </bottom>
      <diagonal/>
    </border>
    <border>
      <left/>
      <right/>
      <top/>
      <bottom style="thick">
        <color theme="5"/>
      </bottom>
      <diagonal/>
    </border>
    <border>
      <left/>
      <right style="thick">
        <color theme="5"/>
      </right>
      <top/>
      <bottom style="thick">
        <color theme="5"/>
      </bottom>
      <diagonal/>
    </border>
    <border>
      <left style="thick">
        <color theme="5"/>
      </left>
      <right style="thin">
        <color theme="5"/>
      </right>
      <top style="thick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ck">
        <color theme="5"/>
      </top>
      <bottom style="thin">
        <color theme="5"/>
      </bottom>
      <diagonal/>
    </border>
    <border>
      <left style="thin">
        <color theme="5"/>
      </left>
      <right style="thick">
        <color theme="5"/>
      </right>
      <top style="thick">
        <color theme="5"/>
      </top>
      <bottom style="thin">
        <color theme="5"/>
      </bottom>
      <diagonal/>
    </border>
    <border>
      <left style="thick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ck">
        <color theme="5"/>
      </right>
      <top style="thin">
        <color theme="5"/>
      </top>
      <bottom style="thin">
        <color theme="5"/>
      </bottom>
      <diagonal/>
    </border>
    <border>
      <left style="thick">
        <color theme="5"/>
      </left>
      <right style="thin">
        <color theme="5"/>
      </right>
      <top style="thin">
        <color theme="5"/>
      </top>
      <bottom style="thick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ck">
        <color theme="5"/>
      </bottom>
      <diagonal/>
    </border>
    <border>
      <left style="thin">
        <color theme="5"/>
      </left>
      <right style="thick">
        <color theme="5"/>
      </right>
      <top style="thin">
        <color theme="5"/>
      </top>
      <bottom style="thick">
        <color theme="5"/>
      </bottom>
      <diagonal/>
    </border>
    <border>
      <left style="thick">
        <color theme="5"/>
      </left>
      <right style="thin">
        <color theme="5"/>
      </right>
      <top/>
      <bottom style="thick">
        <color theme="5"/>
      </bottom>
      <diagonal/>
    </border>
    <border>
      <left style="thin">
        <color theme="5"/>
      </left>
      <right style="thin">
        <color theme="5"/>
      </right>
      <top/>
      <bottom style="thick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ck">
        <color theme="5"/>
      </bottom>
      <diagonal/>
    </border>
    <border>
      <left/>
      <right style="thin">
        <color theme="5"/>
      </right>
      <top style="thick">
        <color theme="5"/>
      </top>
      <bottom style="thin">
        <color theme="5"/>
      </bottom>
      <diagonal/>
    </border>
    <border>
      <left style="thick">
        <color theme="5"/>
      </left>
      <right style="thin">
        <color theme="5"/>
      </right>
      <top/>
      <bottom/>
      <diagonal/>
    </border>
    <border>
      <left style="thin">
        <color theme="5"/>
      </left>
      <right style="thin">
        <color theme="5"/>
      </right>
      <top/>
      <bottom/>
      <diagonal/>
    </border>
    <border>
      <left style="thick">
        <color theme="5"/>
      </left>
      <right style="thin">
        <color theme="5"/>
      </right>
      <top style="thick">
        <color theme="5"/>
      </top>
      <bottom style="thick">
        <color theme="5"/>
      </bottom>
      <diagonal/>
    </border>
    <border>
      <left style="thin">
        <color theme="5"/>
      </left>
      <right style="thin">
        <color theme="5"/>
      </right>
      <top style="thick">
        <color theme="5"/>
      </top>
      <bottom style="thick">
        <color theme="5"/>
      </bottom>
      <diagonal/>
    </border>
    <border>
      <left style="thin">
        <color theme="5"/>
      </left>
      <right style="thick">
        <color theme="5"/>
      </right>
      <top style="thick">
        <color theme="5"/>
      </top>
      <bottom style="thick">
        <color theme="5"/>
      </bottom>
      <diagonal/>
    </border>
    <border>
      <left/>
      <right style="thin">
        <color theme="5"/>
      </right>
      <top/>
      <bottom style="thin">
        <color theme="5"/>
      </bottom>
      <diagonal/>
    </border>
    <border>
      <left style="thin">
        <color theme="5"/>
      </left>
      <right style="thin">
        <color theme="5"/>
      </right>
      <top/>
      <bottom style="thin">
        <color theme="5"/>
      </bottom>
      <diagonal/>
    </border>
    <border>
      <left style="thin">
        <color theme="5"/>
      </left>
      <right style="thick">
        <color theme="5"/>
      </right>
      <top/>
      <bottom style="thin">
        <color theme="5"/>
      </bottom>
      <diagonal/>
    </border>
    <border>
      <left style="thick">
        <color theme="5"/>
      </left>
      <right style="thin">
        <color theme="5"/>
      </right>
      <top/>
      <bottom style="thin">
        <color theme="5"/>
      </bottom>
      <diagonal/>
    </border>
    <border>
      <left/>
      <right style="thick">
        <color theme="5"/>
      </right>
      <top style="thin">
        <color theme="5"/>
      </top>
      <bottom style="thick">
        <color theme="5"/>
      </bottom>
      <diagonal/>
    </border>
    <border>
      <left style="thin">
        <color theme="5"/>
      </left>
      <right style="thin">
        <color theme="5"/>
      </right>
      <top style="thick">
        <color theme="5"/>
      </top>
      <bottom/>
      <diagonal/>
    </border>
    <border>
      <left style="thin">
        <color theme="5"/>
      </left>
      <right style="thick">
        <color theme="5"/>
      </right>
      <top style="thick">
        <color theme="5"/>
      </top>
      <bottom/>
      <diagonal/>
    </border>
    <border>
      <left style="thick">
        <color theme="5"/>
      </left>
      <right style="thin">
        <color theme="5"/>
      </right>
      <top style="thick">
        <color theme="5"/>
      </top>
      <bottom/>
      <diagonal/>
    </border>
    <border>
      <left style="thick">
        <color theme="5"/>
      </left>
      <right style="thick">
        <color theme="5"/>
      </right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ck">
        <color theme="5"/>
      </top>
      <bottom style="thick">
        <color theme="5"/>
      </bottom>
      <diagonal/>
    </border>
    <border>
      <left style="thick">
        <color theme="6" tint="-0.24994659260841701"/>
      </left>
      <right/>
      <top style="thick">
        <color theme="6" tint="-0.24994659260841701"/>
      </top>
      <bottom/>
      <diagonal/>
    </border>
    <border>
      <left/>
      <right/>
      <top style="thick">
        <color theme="6" tint="-0.24994659260841701"/>
      </top>
      <bottom/>
      <diagonal/>
    </border>
    <border>
      <left/>
      <right style="thick">
        <color theme="6" tint="-0.24994659260841701"/>
      </right>
      <top style="thick">
        <color theme="6" tint="-0.24994659260841701"/>
      </top>
      <bottom/>
      <diagonal/>
    </border>
    <border>
      <left style="thick">
        <color theme="6" tint="-0.24994659260841701"/>
      </left>
      <right/>
      <top/>
      <bottom/>
      <diagonal/>
    </border>
    <border>
      <left/>
      <right style="thick">
        <color theme="6" tint="-0.24994659260841701"/>
      </right>
      <top/>
      <bottom/>
      <diagonal/>
    </border>
    <border>
      <left style="thick">
        <color theme="6" tint="-0.24994659260841701"/>
      </left>
      <right/>
      <top/>
      <bottom style="thick">
        <color theme="6" tint="-0.24994659260841701"/>
      </bottom>
      <diagonal/>
    </border>
    <border>
      <left/>
      <right/>
      <top/>
      <bottom style="thick">
        <color theme="6" tint="-0.24994659260841701"/>
      </bottom>
      <diagonal/>
    </border>
    <border>
      <left/>
      <right style="thick">
        <color theme="6" tint="-0.24994659260841701"/>
      </right>
      <top/>
      <bottom style="thick">
        <color theme="6" tint="-0.24994659260841701"/>
      </bottom>
      <diagonal/>
    </border>
    <border>
      <left style="thin">
        <color theme="5"/>
      </left>
      <right/>
      <top style="thick">
        <color theme="5"/>
      </top>
      <bottom/>
      <diagonal/>
    </border>
    <border>
      <left style="thin">
        <color theme="5"/>
      </left>
      <right/>
      <top style="thick">
        <color theme="5"/>
      </top>
      <bottom style="thin">
        <color theme="5"/>
      </bottom>
      <diagonal/>
    </border>
    <border>
      <left style="thin">
        <color theme="5"/>
      </left>
      <right/>
      <top style="thin">
        <color theme="5"/>
      </top>
      <bottom style="thick">
        <color theme="5"/>
      </bottom>
      <diagonal/>
    </border>
    <border>
      <left style="thin">
        <color theme="5"/>
      </left>
      <right/>
      <top/>
      <bottom style="thin">
        <color theme="5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 style="thick">
        <color theme="5"/>
      </right>
      <top style="thick">
        <color theme="5"/>
      </top>
      <bottom style="thin">
        <color theme="5"/>
      </bottom>
      <diagonal/>
    </border>
    <border>
      <left style="thick">
        <color theme="5"/>
      </left>
      <right/>
      <top style="thick">
        <color theme="5"/>
      </top>
      <bottom style="thick">
        <color theme="5"/>
      </bottom>
      <diagonal/>
    </border>
    <border>
      <left/>
      <right style="thick">
        <color theme="5" tint="-0.249977111117893"/>
      </right>
      <top/>
      <bottom/>
      <diagonal/>
    </border>
    <border>
      <left style="thick">
        <color theme="5"/>
      </left>
      <right style="thick">
        <color theme="5" tint="-0.249977111117893"/>
      </right>
      <top style="thick">
        <color theme="5"/>
      </top>
      <bottom style="thin">
        <color theme="5"/>
      </bottom>
      <diagonal/>
    </border>
    <border>
      <left/>
      <right style="thick">
        <color theme="5" tint="-0.249977111117893"/>
      </right>
      <top/>
      <bottom style="thick">
        <color theme="5"/>
      </bottom>
      <diagonal/>
    </border>
    <border>
      <left style="thin">
        <color theme="5"/>
      </left>
      <right style="thick">
        <color theme="5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5"/>
      </left>
      <right/>
      <top style="thick">
        <color theme="5"/>
      </top>
      <bottom style="thin">
        <color theme="5"/>
      </bottom>
      <diagonal/>
    </border>
    <border>
      <left style="thick">
        <color theme="5"/>
      </left>
      <right/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5"/>
      </right>
      <top/>
      <bottom style="thick">
        <color theme="5"/>
      </bottom>
      <diagonal/>
    </border>
    <border>
      <left/>
      <right style="thin">
        <color theme="5"/>
      </right>
      <top/>
      <bottom/>
      <diagonal/>
    </border>
    <border>
      <left style="thick">
        <color theme="5"/>
      </left>
      <right style="thin">
        <color theme="5"/>
      </right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 style="thin">
        <color theme="5"/>
      </right>
      <top style="thin">
        <color theme="5"/>
      </top>
      <bottom/>
      <diagonal/>
    </border>
    <border>
      <left style="thin">
        <color theme="5"/>
      </left>
      <right style="thick">
        <color theme="5"/>
      </right>
      <top style="thin">
        <color theme="5"/>
      </top>
      <bottom/>
      <diagonal/>
    </border>
    <border>
      <left style="thin">
        <color indexed="64"/>
      </left>
      <right style="thin">
        <color indexed="64"/>
      </right>
      <top style="thin">
        <color theme="5"/>
      </top>
      <bottom style="thin">
        <color theme="5"/>
      </bottom>
      <diagonal/>
    </border>
    <border>
      <left style="thin">
        <color theme="5"/>
      </left>
      <right/>
      <top/>
      <bottom style="thick">
        <color theme="5"/>
      </bottom>
      <diagonal/>
    </border>
    <border>
      <left style="thick">
        <color theme="5"/>
      </left>
      <right/>
      <top style="thin">
        <color theme="5"/>
      </top>
      <bottom style="thick">
        <color theme="5"/>
      </bottom>
      <diagonal/>
    </border>
    <border>
      <left style="thin">
        <color indexed="64"/>
      </left>
      <right/>
      <top/>
      <bottom/>
      <diagonal/>
    </border>
    <border>
      <left style="thick">
        <color theme="5"/>
      </left>
      <right style="thick">
        <color theme="5"/>
      </right>
      <top style="thin">
        <color theme="5"/>
      </top>
      <bottom style="thick">
        <color theme="5"/>
      </bottom>
      <diagonal/>
    </border>
    <border>
      <left style="thick">
        <color theme="5"/>
      </left>
      <right style="thick">
        <color theme="5"/>
      </right>
      <top style="thick">
        <color theme="5"/>
      </top>
      <bottom style="thick">
        <color theme="5"/>
      </bottom>
      <diagonal/>
    </border>
    <border>
      <left/>
      <right style="thin">
        <color theme="5"/>
      </right>
      <top style="thick">
        <color theme="5"/>
      </top>
      <bottom/>
      <diagonal/>
    </border>
    <border>
      <left style="thin">
        <color theme="5"/>
      </left>
      <right style="thick">
        <color theme="5"/>
      </right>
      <top/>
      <bottom style="thick">
        <color theme="5"/>
      </bottom>
      <diagonal/>
    </border>
    <border>
      <left style="thin">
        <color indexed="64"/>
      </left>
      <right style="thin">
        <color indexed="64"/>
      </right>
      <top style="thick">
        <color theme="5"/>
      </top>
      <bottom style="thin">
        <color indexed="64"/>
      </bottom>
      <diagonal/>
    </border>
    <border>
      <left style="thick">
        <color theme="5"/>
      </left>
      <right style="thin">
        <color indexed="64"/>
      </right>
      <top style="thick">
        <color theme="5"/>
      </top>
      <bottom style="thin">
        <color theme="5"/>
      </bottom>
      <diagonal/>
    </border>
    <border>
      <left style="thick">
        <color theme="5"/>
      </left>
      <right/>
      <top style="thin">
        <color theme="5"/>
      </top>
      <bottom/>
      <diagonal/>
    </border>
    <border>
      <left style="thin">
        <color indexed="64"/>
      </left>
      <right style="thin">
        <color indexed="64"/>
      </right>
      <top style="thin">
        <color theme="5"/>
      </top>
      <bottom style="thick">
        <color theme="5"/>
      </bottom>
      <diagonal/>
    </border>
    <border>
      <left style="thick">
        <color theme="5"/>
      </left>
      <right style="thick">
        <color theme="5"/>
      </right>
      <top style="thick">
        <color theme="5"/>
      </top>
      <bottom/>
      <diagonal/>
    </border>
    <border>
      <left style="thick">
        <color theme="5"/>
      </left>
      <right style="thick">
        <color theme="5"/>
      </right>
      <top/>
      <bottom style="thick">
        <color theme="5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7"/>
      </left>
      <right/>
      <top style="thick">
        <color theme="7"/>
      </top>
      <bottom/>
      <diagonal/>
    </border>
    <border>
      <left/>
      <right/>
      <top style="thick">
        <color theme="7"/>
      </top>
      <bottom/>
      <diagonal/>
    </border>
    <border>
      <left style="thick">
        <color theme="7"/>
      </left>
      <right style="thick">
        <color theme="7"/>
      </right>
      <top style="thick">
        <color theme="7"/>
      </top>
      <bottom/>
      <diagonal/>
    </border>
    <border>
      <left/>
      <right style="thick">
        <color theme="7"/>
      </right>
      <top style="thick">
        <color theme="7"/>
      </top>
      <bottom/>
      <diagonal/>
    </border>
    <border>
      <left style="thick">
        <color theme="7"/>
      </left>
      <right/>
      <top/>
      <bottom style="thick">
        <color theme="7"/>
      </bottom>
      <diagonal/>
    </border>
    <border>
      <left/>
      <right/>
      <top/>
      <bottom style="thick">
        <color theme="7"/>
      </bottom>
      <diagonal/>
    </border>
    <border>
      <left style="thick">
        <color theme="7"/>
      </left>
      <right style="thick">
        <color theme="7"/>
      </right>
      <top/>
      <bottom style="thick">
        <color theme="7"/>
      </bottom>
      <diagonal/>
    </border>
    <border>
      <left/>
      <right style="thick">
        <color theme="7"/>
      </right>
      <top/>
      <bottom style="thick">
        <color theme="7"/>
      </bottom>
      <diagonal/>
    </border>
    <border>
      <left style="thick">
        <color theme="7"/>
      </left>
      <right style="thick">
        <color theme="7"/>
      </right>
      <top/>
      <bottom/>
      <diagonal/>
    </border>
    <border>
      <left style="thick">
        <color theme="7"/>
      </left>
      <right style="thin">
        <color theme="7"/>
      </right>
      <top style="thick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 style="thick">
        <color theme="7"/>
      </top>
      <bottom style="thin">
        <color theme="7"/>
      </bottom>
      <diagonal/>
    </border>
    <border>
      <left style="thin">
        <color theme="7"/>
      </left>
      <right style="thick">
        <color theme="7"/>
      </right>
      <top style="thick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 style="thick">
        <color theme="7"/>
      </left>
      <right/>
      <top style="thin">
        <color theme="7"/>
      </top>
      <bottom style="thin">
        <color theme="7"/>
      </bottom>
      <diagonal/>
    </border>
    <border>
      <left/>
      <right style="thick">
        <color theme="7"/>
      </right>
      <top style="thin">
        <color theme="7"/>
      </top>
      <bottom style="thin">
        <color theme="7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7" fillId="0" borderId="0"/>
  </cellStyleXfs>
  <cellXfs count="302">
    <xf numFmtId="0" fontId="0" fillId="0" borderId="0" xfId="0"/>
    <xf numFmtId="0" fontId="0" fillId="2" borderId="0" xfId="0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4" borderId="0" xfId="0" applyFont="1" applyFill="1" applyAlignment="1">
      <alignment vertical="center"/>
    </xf>
    <xf numFmtId="0" fontId="4" fillId="2" borderId="0" xfId="1" applyFill="1" applyBorder="1" applyAlignment="1">
      <alignment vertical="center"/>
    </xf>
    <xf numFmtId="0" fontId="0" fillId="2" borderId="0" xfId="0" applyFill="1" applyAlignment="1">
      <alignment horizontal="left" vertical="center"/>
    </xf>
    <xf numFmtId="0" fontId="1" fillId="3" borderId="0" xfId="0" applyFont="1" applyFill="1" applyAlignment="1">
      <alignment vertical="center"/>
    </xf>
    <xf numFmtId="0" fontId="0" fillId="2" borderId="15" xfId="0" applyFill="1" applyBorder="1" applyAlignment="1">
      <alignment horizontal="left" vertical="center"/>
    </xf>
    <xf numFmtId="0" fontId="0" fillId="2" borderId="17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0" fillId="2" borderId="31" xfId="0" applyFill="1" applyBorder="1" applyAlignment="1">
      <alignment horizontal="left" vertical="center"/>
    </xf>
    <xf numFmtId="0" fontId="0" fillId="2" borderId="30" xfId="0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7" fillId="6" borderId="0" xfId="0" applyFont="1" applyFill="1" applyBorder="1" applyAlignment="1">
      <alignment horizontal="left" vertical="center"/>
    </xf>
    <xf numFmtId="0" fontId="6" fillId="6" borderId="0" xfId="0" applyFont="1" applyFill="1" applyBorder="1" applyAlignment="1">
      <alignment horizontal="center" vertical="center"/>
    </xf>
    <xf numFmtId="0" fontId="0" fillId="2" borderId="36" xfId="0" applyFill="1" applyBorder="1" applyAlignment="1">
      <alignment horizontal="left" vertical="center"/>
    </xf>
    <xf numFmtId="0" fontId="0" fillId="2" borderId="20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0" fillId="2" borderId="38" xfId="0" applyFill="1" applyBorder="1" applyAlignment="1">
      <alignment vertical="center"/>
    </xf>
    <xf numFmtId="0" fontId="0" fillId="2" borderId="39" xfId="0" applyFill="1" applyBorder="1" applyAlignment="1">
      <alignment vertical="center"/>
    </xf>
    <xf numFmtId="0" fontId="0" fillId="2" borderId="40" xfId="0" applyFill="1" applyBorder="1" applyAlignment="1">
      <alignment vertical="center"/>
    </xf>
    <xf numFmtId="0" fontId="0" fillId="2" borderId="43" xfId="0" applyFill="1" applyBorder="1" applyAlignment="1">
      <alignment vertical="center"/>
    </xf>
    <xf numFmtId="0" fontId="0" fillId="2" borderId="44" xfId="0" applyFill="1" applyBorder="1" applyAlignment="1">
      <alignment vertical="center"/>
    </xf>
    <xf numFmtId="0" fontId="0" fillId="2" borderId="45" xfId="0" applyFill="1" applyBorder="1" applyAlignment="1">
      <alignment vertical="center"/>
    </xf>
    <xf numFmtId="0" fontId="9" fillId="2" borderId="41" xfId="0" applyFont="1" applyFill="1" applyBorder="1" applyAlignment="1">
      <alignment vertical="center" wrapText="1"/>
    </xf>
    <xf numFmtId="0" fontId="10" fillId="7" borderId="42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vertical="center"/>
    </xf>
    <xf numFmtId="0" fontId="5" fillId="6" borderId="16" xfId="0" applyFont="1" applyFill="1" applyBorder="1" applyAlignment="1">
      <alignment horizontal="left" vertical="center" wrapText="1"/>
    </xf>
    <xf numFmtId="0" fontId="5" fillId="6" borderId="17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horizontal="left" vertical="center"/>
    </xf>
    <xf numFmtId="0" fontId="12" fillId="2" borderId="32" xfId="0" applyFont="1" applyFill="1" applyBorder="1" applyAlignment="1">
      <alignment horizontal="left" vertical="center"/>
    </xf>
    <xf numFmtId="0" fontId="5" fillId="6" borderId="17" xfId="0" applyFont="1" applyFill="1" applyBorder="1" applyAlignment="1">
      <alignment vertical="center"/>
    </xf>
    <xf numFmtId="0" fontId="5" fillId="6" borderId="21" xfId="0" applyFont="1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5" fillId="6" borderId="48" xfId="0" applyFont="1" applyFill="1" applyBorder="1" applyAlignment="1">
      <alignment horizontal="left" vertical="center" wrapText="1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48" xfId="0" applyFill="1" applyBorder="1" applyAlignment="1">
      <alignment horizontal="left" vertical="center"/>
    </xf>
    <xf numFmtId="0" fontId="2" fillId="6" borderId="28" xfId="0" applyFont="1" applyFill="1" applyBorder="1" applyAlignment="1">
      <alignment horizontal="left" vertical="center" wrapText="1"/>
    </xf>
    <xf numFmtId="0" fontId="2" fillId="5" borderId="37" xfId="0" applyFont="1" applyFill="1" applyBorder="1" applyAlignment="1">
      <alignment vertical="center"/>
    </xf>
    <xf numFmtId="0" fontId="2" fillId="5" borderId="26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53" xfId="0" applyFill="1" applyBorder="1" applyAlignment="1">
      <alignment vertical="center"/>
    </xf>
    <xf numFmtId="0" fontId="2" fillId="6" borderId="54" xfId="0" applyFont="1" applyFill="1" applyBorder="1" applyAlignment="1">
      <alignment vertical="center"/>
    </xf>
    <xf numFmtId="0" fontId="0" fillId="2" borderId="55" xfId="0" applyFill="1" applyBorder="1" applyAlignment="1">
      <alignment vertical="center"/>
    </xf>
    <xf numFmtId="0" fontId="0" fillId="2" borderId="22" xfId="0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2" fillId="6" borderId="34" xfId="0" applyFont="1" applyFill="1" applyBorder="1" applyAlignment="1">
      <alignment vertical="center" wrapText="1"/>
    </xf>
    <xf numFmtId="0" fontId="0" fillId="2" borderId="20" xfId="0" applyFill="1" applyBorder="1" applyAlignment="1">
      <alignment horizontal="left" vertical="center" wrapText="1"/>
    </xf>
    <xf numFmtId="3" fontId="0" fillId="2" borderId="31" xfId="0" applyNumberFormat="1" applyFill="1" applyBorder="1" applyAlignment="1">
      <alignment horizontal="left" vertical="center"/>
    </xf>
    <xf numFmtId="3" fontId="0" fillId="2" borderId="29" xfId="0" applyNumberFormat="1" applyFill="1" applyBorder="1" applyAlignment="1">
      <alignment horizontal="left" vertical="center"/>
    </xf>
    <xf numFmtId="3" fontId="0" fillId="2" borderId="13" xfId="0" applyNumberFormat="1" applyFill="1" applyBorder="1" applyAlignment="1">
      <alignment horizontal="left" vertical="center"/>
    </xf>
    <xf numFmtId="0" fontId="1" fillId="3" borderId="0" xfId="0" applyFont="1" applyFill="1" applyAlignment="1">
      <alignment vertical="center" wrapText="1"/>
    </xf>
    <xf numFmtId="0" fontId="0" fillId="2" borderId="0" xfId="0" applyFill="1" applyAlignment="1">
      <alignment horizontal="left" vertical="center" wrapText="1"/>
    </xf>
    <xf numFmtId="0" fontId="2" fillId="5" borderId="37" xfId="0" applyFont="1" applyFill="1" applyBorder="1" applyAlignment="1">
      <alignment vertical="center" wrapText="1"/>
    </xf>
    <xf numFmtId="0" fontId="0" fillId="2" borderId="21" xfId="0" applyFill="1" applyBorder="1" applyAlignment="1">
      <alignment horizontal="left" vertical="center" wrapText="1"/>
    </xf>
    <xf numFmtId="0" fontId="0" fillId="2" borderId="58" xfId="0" applyFill="1" applyBorder="1" applyAlignment="1">
      <alignment horizontal="left" vertical="center"/>
    </xf>
    <xf numFmtId="0" fontId="0" fillId="2" borderId="59" xfId="0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 wrapText="1"/>
    </xf>
    <xf numFmtId="0" fontId="0" fillId="2" borderId="57" xfId="0" applyFill="1" applyBorder="1" applyAlignment="1">
      <alignment horizontal="left" vertical="center" wrapText="1"/>
    </xf>
    <xf numFmtId="0" fontId="0" fillId="2" borderId="60" xfId="0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/>
    </xf>
    <xf numFmtId="0" fontId="0" fillId="2" borderId="15" xfId="0" applyFill="1" applyBorder="1" applyAlignment="1">
      <alignment horizontal="left" vertical="center" wrapText="1"/>
    </xf>
    <xf numFmtId="0" fontId="0" fillId="2" borderId="61" xfId="0" applyFill="1" applyBorder="1" applyAlignment="1">
      <alignment horizontal="left" vertical="center" wrapText="1"/>
    </xf>
    <xf numFmtId="3" fontId="0" fillId="2" borderId="16" xfId="0" applyNumberFormat="1" applyFill="1" applyBorder="1" applyAlignment="1">
      <alignment horizontal="left" vertical="center"/>
    </xf>
    <xf numFmtId="0" fontId="0" fillId="2" borderId="62" xfId="0" applyFill="1" applyBorder="1" applyAlignment="1">
      <alignment horizontal="left" vertical="center" wrapText="1"/>
    </xf>
    <xf numFmtId="0" fontId="0" fillId="2" borderId="56" xfId="0" applyFill="1" applyBorder="1" applyAlignment="1">
      <alignment horizontal="left" vertical="center"/>
    </xf>
    <xf numFmtId="0" fontId="0" fillId="2" borderId="63" xfId="0" applyFill="1" applyBorder="1" applyAlignment="1">
      <alignment horizontal="left" vertical="center"/>
    </xf>
    <xf numFmtId="0" fontId="0" fillId="2" borderId="64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 wrapText="1"/>
    </xf>
    <xf numFmtId="3" fontId="0" fillId="2" borderId="65" xfId="0" applyNumberFormat="1" applyFill="1" applyBorder="1" applyAlignment="1">
      <alignment horizontal="left" vertical="center"/>
    </xf>
    <xf numFmtId="3" fontId="0" fillId="2" borderId="50" xfId="0" applyNumberFormat="1" applyFill="1" applyBorder="1" applyAlignment="1">
      <alignment horizontal="left" vertical="center"/>
    </xf>
    <xf numFmtId="0" fontId="0" fillId="2" borderId="66" xfId="0" applyFill="1" applyBorder="1" applyAlignment="1">
      <alignment horizontal="left" vertical="center"/>
    </xf>
    <xf numFmtId="3" fontId="0" fillId="2" borderId="48" xfId="0" applyNumberFormat="1" applyFill="1" applyBorder="1" applyAlignment="1">
      <alignment horizontal="left" vertical="center"/>
    </xf>
    <xf numFmtId="3" fontId="0" fillId="2" borderId="29" xfId="0" applyNumberFormat="1" applyFill="1" applyBorder="1" applyAlignment="1">
      <alignment vertical="center"/>
    </xf>
    <xf numFmtId="3" fontId="0" fillId="2" borderId="13" xfId="0" applyNumberFormat="1" applyFill="1" applyBorder="1" applyAlignment="1">
      <alignment vertical="center"/>
    </xf>
    <xf numFmtId="3" fontId="0" fillId="2" borderId="16" xfId="0" applyNumberFormat="1" applyFill="1" applyBorder="1" applyAlignment="1">
      <alignment vertical="center"/>
    </xf>
    <xf numFmtId="0" fontId="0" fillId="2" borderId="67" xfId="0" applyFill="1" applyBorder="1" applyAlignment="1">
      <alignment horizontal="left" vertical="center" wrapText="1"/>
    </xf>
    <xf numFmtId="0" fontId="0" fillId="2" borderId="61" xfId="0" applyFill="1" applyBorder="1" applyAlignment="1">
      <alignment horizontal="left" vertical="center"/>
    </xf>
    <xf numFmtId="3" fontId="0" fillId="2" borderId="19" xfId="0" applyNumberFormat="1" applyFill="1" applyBorder="1" applyAlignment="1">
      <alignment horizontal="left" vertical="center"/>
    </xf>
    <xf numFmtId="3" fontId="0" fillId="2" borderId="68" xfId="0" applyNumberFormat="1" applyFill="1" applyBorder="1" applyAlignment="1">
      <alignment horizontal="left" vertical="center"/>
    </xf>
    <xf numFmtId="0" fontId="0" fillId="2" borderId="68" xfId="0" applyFill="1" applyBorder="1" applyAlignment="1">
      <alignment horizontal="left" vertical="center"/>
    </xf>
    <xf numFmtId="0" fontId="0" fillId="2" borderId="63" xfId="0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0" fillId="2" borderId="57" xfId="0" applyFill="1" applyBorder="1" applyAlignment="1">
      <alignment horizontal="left" vertical="center"/>
    </xf>
    <xf numFmtId="0" fontId="2" fillId="6" borderId="54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6" borderId="22" xfId="0" applyFont="1" applyFill="1" applyBorder="1" applyAlignment="1">
      <alignment horizontal="center" vertical="center" wrapText="1"/>
    </xf>
    <xf numFmtId="0" fontId="5" fillId="6" borderId="69" xfId="0" applyFont="1" applyFill="1" applyBorder="1" applyAlignment="1">
      <alignment vertical="center" wrapText="1"/>
    </xf>
    <xf numFmtId="0" fontId="5" fillId="6" borderId="71" xfId="0" applyFont="1" applyFill="1" applyBorder="1" applyAlignment="1">
      <alignment vertical="center"/>
    </xf>
    <xf numFmtId="164" fontId="0" fillId="2" borderId="28" xfId="0" applyNumberFormat="1" applyFill="1" applyBorder="1" applyAlignment="1">
      <alignment horizontal="left" vertical="center"/>
    </xf>
    <xf numFmtId="0" fontId="2" fillId="6" borderId="58" xfId="0" applyFont="1" applyFill="1" applyBorder="1" applyAlignment="1">
      <alignment vertical="center" wrapText="1"/>
    </xf>
    <xf numFmtId="0" fontId="2" fillId="6" borderId="52" xfId="0" applyFont="1" applyFill="1" applyBorder="1" applyAlignment="1">
      <alignment vertical="center"/>
    </xf>
    <xf numFmtId="164" fontId="0" fillId="2" borderId="72" xfId="0" applyNumberFormat="1" applyFill="1" applyBorder="1" applyAlignment="1">
      <alignment horizontal="left" vertical="center"/>
    </xf>
    <xf numFmtId="0" fontId="0" fillId="2" borderId="58" xfId="0" applyFill="1" applyBorder="1" applyAlignment="1">
      <alignment horizontal="left" vertical="center" wrapText="1"/>
    </xf>
    <xf numFmtId="0" fontId="0" fillId="2" borderId="31" xfId="0" applyFill="1" applyBorder="1" applyAlignment="1">
      <alignment horizontal="left" vertical="center" wrapText="1"/>
    </xf>
    <xf numFmtId="0" fontId="2" fillId="5" borderId="52" xfId="0" applyFont="1" applyFill="1" applyBorder="1" applyAlignment="1">
      <alignment vertical="center"/>
    </xf>
    <xf numFmtId="0" fontId="7" fillId="6" borderId="0" xfId="0" applyFont="1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/>
    </xf>
    <xf numFmtId="0" fontId="14" fillId="6" borderId="16" xfId="0" applyFont="1" applyFill="1" applyBorder="1" applyAlignment="1">
      <alignment horizontal="left" vertical="center" wrapText="1"/>
    </xf>
    <xf numFmtId="0" fontId="2" fillId="6" borderId="6" xfId="0" applyFont="1" applyFill="1" applyBorder="1" applyAlignment="1">
      <alignment horizontal="center" vertical="center" wrapText="1"/>
    </xf>
    <xf numFmtId="3" fontId="0" fillId="2" borderId="31" xfId="0" applyNumberFormat="1" applyFill="1" applyBorder="1" applyAlignment="1">
      <alignment horizontal="center" vertical="center"/>
    </xf>
    <xf numFmtId="0" fontId="15" fillId="6" borderId="21" xfId="0" applyFont="1" applyFill="1" applyBorder="1" applyAlignment="1">
      <alignment horizontal="left" vertical="center" wrapText="1"/>
    </xf>
    <xf numFmtId="0" fontId="16" fillId="6" borderId="16" xfId="0" applyFont="1" applyFill="1" applyBorder="1" applyAlignment="1">
      <alignment horizontal="left" vertical="center" wrapText="1"/>
    </xf>
    <xf numFmtId="0" fontId="2" fillId="6" borderId="52" xfId="0" applyFont="1" applyFill="1" applyBorder="1" applyAlignment="1">
      <alignment vertical="center" wrapText="1"/>
    </xf>
    <xf numFmtId="3" fontId="0" fillId="2" borderId="12" xfId="0" applyNumberFormat="1" applyFill="1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/>
    </xf>
    <xf numFmtId="3" fontId="0" fillId="8" borderId="31" xfId="0" applyNumberFormat="1" applyFill="1" applyBorder="1" applyAlignment="1">
      <alignment horizontal="center" vertical="center"/>
    </xf>
    <xf numFmtId="3" fontId="0" fillId="2" borderId="49" xfId="0" applyNumberFormat="1" applyFill="1" applyBorder="1" applyAlignment="1">
      <alignment horizontal="left" vertical="center"/>
    </xf>
    <xf numFmtId="0" fontId="0" fillId="2" borderId="29" xfId="0" applyFill="1" applyBorder="1" applyAlignment="1">
      <alignment horizontal="left" vertical="center"/>
    </xf>
    <xf numFmtId="0" fontId="0" fillId="2" borderId="74" xfId="0" applyFill="1" applyBorder="1" applyAlignment="1">
      <alignment horizontal="left" vertical="center"/>
    </xf>
    <xf numFmtId="0" fontId="0" fillId="2" borderId="75" xfId="0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/>
    </xf>
    <xf numFmtId="3" fontId="0" fillId="2" borderId="10" xfId="0" applyNumberFormat="1" applyFill="1" applyBorder="1" applyAlignment="1">
      <alignment horizontal="left" vertical="center"/>
    </xf>
    <xf numFmtId="0" fontId="0" fillId="2" borderId="47" xfId="0" applyFill="1" applyBorder="1" applyAlignment="1">
      <alignment horizontal="left" vertical="center"/>
    </xf>
    <xf numFmtId="3" fontId="0" fillId="2" borderId="10" xfId="0" applyNumberFormat="1" applyFill="1" applyBorder="1" applyAlignment="1">
      <alignment vertical="center"/>
    </xf>
    <xf numFmtId="0" fontId="0" fillId="2" borderId="77" xfId="0" applyFill="1" applyBorder="1" applyAlignment="1">
      <alignment horizontal="left" vertical="center" wrapText="1"/>
    </xf>
    <xf numFmtId="0" fontId="0" fillId="2" borderId="76" xfId="0" applyFill="1" applyBorder="1" applyAlignment="1">
      <alignment horizontal="left" vertical="center" wrapText="1"/>
    </xf>
    <xf numFmtId="3" fontId="0" fillId="2" borderId="30" xfId="0" applyNumberFormat="1" applyFill="1" applyBorder="1" applyAlignment="1">
      <alignment horizontal="left" vertical="center"/>
    </xf>
    <xf numFmtId="3" fontId="0" fillId="2" borderId="17" xfId="0" applyNumberFormat="1" applyFill="1" applyBorder="1" applyAlignment="1">
      <alignment horizontal="left" vertical="center"/>
    </xf>
    <xf numFmtId="3" fontId="0" fillId="0" borderId="18" xfId="0" applyNumberFormat="1" applyFill="1" applyBorder="1" applyAlignment="1">
      <alignment horizontal="center" vertical="center"/>
    </xf>
    <xf numFmtId="3" fontId="0" fillId="8" borderId="15" xfId="0" applyNumberFormat="1" applyFill="1" applyBorder="1" applyAlignment="1">
      <alignment horizontal="center" vertical="center"/>
    </xf>
    <xf numFmtId="0" fontId="0" fillId="2" borderId="69" xfId="0" applyFill="1" applyBorder="1" applyAlignment="1">
      <alignment horizontal="left" vertical="center" wrapText="1"/>
    </xf>
    <xf numFmtId="0" fontId="0" fillId="2" borderId="78" xfId="0" applyFill="1" applyBorder="1" applyAlignment="1">
      <alignment horizontal="left" vertical="center" wrapText="1"/>
    </xf>
    <xf numFmtId="3" fontId="0" fillId="8" borderId="29" xfId="0" applyNumberFormat="1" applyFill="1" applyBorder="1" applyAlignment="1">
      <alignment horizontal="left" vertical="center"/>
    </xf>
    <xf numFmtId="3" fontId="0" fillId="8" borderId="13" xfId="0" applyNumberFormat="1" applyFill="1" applyBorder="1" applyAlignment="1">
      <alignment horizontal="left" vertical="center"/>
    </xf>
    <xf numFmtId="164" fontId="0" fillId="2" borderId="72" xfId="0" applyNumberFormat="1" applyFill="1" applyBorder="1" applyAlignment="1">
      <alignment vertical="center" wrapText="1"/>
    </xf>
    <xf numFmtId="0" fontId="17" fillId="0" borderId="0" xfId="2"/>
    <xf numFmtId="0" fontId="17" fillId="0" borderId="0" xfId="2" applyAlignment="1">
      <alignment horizontal="center"/>
    </xf>
    <xf numFmtId="49" fontId="19" fillId="0" borderId="82" xfId="2" applyNumberFormat="1" applyFont="1" applyBorder="1" applyAlignment="1">
      <alignment horizontal="center" vertical="center"/>
    </xf>
    <xf numFmtId="1" fontId="19" fillId="0" borderId="83" xfId="2" applyNumberFormat="1" applyFont="1" applyBorder="1" applyAlignment="1">
      <alignment horizontal="center" vertical="center"/>
    </xf>
    <xf numFmtId="49" fontId="19" fillId="0" borderId="83" xfId="2" applyNumberFormat="1" applyFont="1" applyBorder="1" applyAlignment="1">
      <alignment horizontal="center" vertical="center"/>
    </xf>
    <xf numFmtId="49" fontId="19" fillId="0" borderId="87" xfId="2" applyNumberFormat="1" applyFont="1" applyBorder="1" applyAlignment="1">
      <alignment horizontal="center"/>
    </xf>
    <xf numFmtId="1" fontId="19" fillId="0" borderId="60" xfId="2" applyNumberFormat="1" applyFont="1" applyBorder="1" applyAlignment="1">
      <alignment horizontal="center"/>
    </xf>
    <xf numFmtId="49" fontId="19" fillId="0" borderId="60" xfId="2" applyNumberFormat="1" applyFont="1" applyBorder="1" applyAlignment="1">
      <alignment horizontal="center"/>
    </xf>
    <xf numFmtId="49" fontId="19" fillId="0" borderId="86" xfId="2" applyNumberFormat="1" applyFont="1" applyBorder="1" applyAlignment="1">
      <alignment horizontal="center"/>
    </xf>
    <xf numFmtId="49" fontId="19" fillId="0" borderId="88" xfId="2" applyNumberFormat="1" applyFont="1" applyBorder="1" applyAlignment="1">
      <alignment horizontal="center"/>
    </xf>
    <xf numFmtId="1" fontId="19" fillId="0" borderId="57" xfId="2" applyNumberFormat="1" applyFont="1" applyBorder="1" applyAlignment="1">
      <alignment horizontal="center"/>
    </xf>
    <xf numFmtId="49" fontId="17" fillId="0" borderId="57" xfId="2" applyNumberFormat="1" applyBorder="1" applyAlignment="1">
      <alignment horizontal="center"/>
    </xf>
    <xf numFmtId="49" fontId="19" fillId="0" borderId="89" xfId="2" applyNumberFormat="1" applyFont="1" applyBorder="1" applyAlignment="1">
      <alignment horizontal="center"/>
    </xf>
    <xf numFmtId="49" fontId="17" fillId="0" borderId="88" xfId="2" applyNumberFormat="1" applyBorder="1" applyAlignment="1">
      <alignment horizontal="center"/>
    </xf>
    <xf numFmtId="1" fontId="17" fillId="0" borderId="57" xfId="2" applyNumberFormat="1" applyBorder="1" applyAlignment="1">
      <alignment horizontal="center"/>
    </xf>
    <xf numFmtId="49" fontId="17" fillId="0" borderId="89" xfId="2" applyNumberFormat="1" applyBorder="1" applyAlignment="1">
      <alignment horizontal="center"/>
    </xf>
    <xf numFmtId="0" fontId="20" fillId="0" borderId="0" xfId="2" applyFont="1"/>
    <xf numFmtId="0" fontId="17" fillId="0" borderId="57" xfId="2" applyBorder="1" applyAlignment="1">
      <alignment horizontal="center"/>
    </xf>
    <xf numFmtId="49" fontId="17" fillId="0" borderId="88" xfId="2" applyNumberFormat="1" applyBorder="1" applyAlignment="1">
      <alignment horizontal="center" wrapText="1"/>
    </xf>
    <xf numFmtId="49" fontId="17" fillId="8" borderId="88" xfId="2" applyNumberFormat="1" applyFill="1" applyBorder="1" applyAlignment="1">
      <alignment horizontal="center"/>
    </xf>
    <xf numFmtId="1" fontId="17" fillId="8" borderId="57" xfId="2" applyNumberFormat="1" applyFill="1" applyBorder="1" applyAlignment="1">
      <alignment horizontal="center"/>
    </xf>
    <xf numFmtId="49" fontId="17" fillId="8" borderId="57" xfId="2" applyNumberFormat="1" applyFill="1" applyBorder="1" applyAlignment="1">
      <alignment horizontal="center" wrapText="1"/>
    </xf>
    <xf numFmtId="49" fontId="17" fillId="8" borderId="57" xfId="2" applyNumberFormat="1" applyFill="1" applyBorder="1" applyAlignment="1">
      <alignment horizontal="center"/>
    </xf>
    <xf numFmtId="49" fontId="17" fillId="8" borderId="89" xfId="2" applyNumberFormat="1" applyFill="1" applyBorder="1" applyAlignment="1">
      <alignment horizontal="center"/>
    </xf>
    <xf numFmtId="49" fontId="17" fillId="9" borderId="89" xfId="2" applyNumberFormat="1" applyFill="1" applyBorder="1" applyAlignment="1">
      <alignment horizontal="center"/>
    </xf>
    <xf numFmtId="0" fontId="17" fillId="9" borderId="89" xfId="2" applyFill="1" applyBorder="1" applyAlignment="1">
      <alignment horizontal="center"/>
    </xf>
    <xf numFmtId="49" fontId="17" fillId="0" borderId="0" xfId="2" applyNumberFormat="1" applyAlignment="1">
      <alignment horizontal="center"/>
    </xf>
    <xf numFmtId="49" fontId="19" fillId="0" borderId="90" xfId="2" applyNumberFormat="1" applyFont="1" applyBorder="1" applyAlignment="1">
      <alignment horizontal="center"/>
    </xf>
    <xf numFmtId="1" fontId="21" fillId="0" borderId="91" xfId="2" applyNumberFormat="1" applyFont="1" applyBorder="1" applyAlignment="1">
      <alignment horizontal="center"/>
    </xf>
    <xf numFmtId="49" fontId="17" fillId="0" borderId="91" xfId="2" applyNumberFormat="1" applyBorder="1" applyAlignment="1">
      <alignment horizontal="center"/>
    </xf>
    <xf numFmtId="49" fontId="17" fillId="0" borderId="92" xfId="2" applyNumberFormat="1" applyBorder="1" applyAlignment="1">
      <alignment horizontal="center"/>
    </xf>
    <xf numFmtId="0" fontId="17" fillId="8" borderId="0" xfId="2" applyFill="1"/>
    <xf numFmtId="0" fontId="17" fillId="0" borderId="57" xfId="2" applyFont="1" applyBorder="1"/>
    <xf numFmtId="165" fontId="17" fillId="0" borderId="57" xfId="2" applyNumberFormat="1" applyFont="1" applyBorder="1"/>
    <xf numFmtId="49" fontId="21" fillId="0" borderId="88" xfId="2" applyNumberFormat="1" applyFont="1" applyBorder="1" applyAlignment="1">
      <alignment horizontal="center"/>
    </xf>
    <xf numFmtId="1" fontId="21" fillId="0" borderId="57" xfId="2" applyNumberFormat="1" applyFont="1" applyBorder="1" applyAlignment="1">
      <alignment horizontal="center" wrapText="1"/>
    </xf>
    <xf numFmtId="1" fontId="21" fillId="0" borderId="57" xfId="2" applyNumberFormat="1" applyFont="1" applyBorder="1" applyAlignment="1">
      <alignment horizontal="center"/>
    </xf>
    <xf numFmtId="49" fontId="17" fillId="0" borderId="57" xfId="2" applyNumberFormat="1" applyFont="1" applyBorder="1" applyAlignment="1">
      <alignment horizontal="center" wrapText="1"/>
    </xf>
    <xf numFmtId="49" fontId="17" fillId="0" borderId="57" xfId="2" applyNumberFormat="1" applyFont="1" applyBorder="1" applyAlignment="1">
      <alignment horizontal="center"/>
    </xf>
    <xf numFmtId="49" fontId="21" fillId="0" borderId="89" xfId="2" applyNumberFormat="1" applyFont="1" applyBorder="1" applyAlignment="1">
      <alignment horizontal="center"/>
    </xf>
    <xf numFmtId="0" fontId="17" fillId="0" borderId="0" xfId="2" applyFont="1"/>
    <xf numFmtId="49" fontId="17" fillId="2" borderId="57" xfId="2" applyNumberFormat="1" applyFont="1" applyFill="1" applyBorder="1" applyAlignment="1">
      <alignment horizontal="center"/>
    </xf>
    <xf numFmtId="49" fontId="17" fillId="2" borderId="88" xfId="2" applyNumberFormat="1" applyFill="1" applyBorder="1" applyAlignment="1">
      <alignment horizontal="center"/>
    </xf>
    <xf numFmtId="1" fontId="17" fillId="2" borderId="57" xfId="2" applyNumberFormat="1" applyFill="1" applyBorder="1" applyAlignment="1">
      <alignment horizontal="center"/>
    </xf>
    <xf numFmtId="49" fontId="17" fillId="2" borderId="57" xfId="2" applyNumberFormat="1" applyFill="1" applyBorder="1" applyAlignment="1">
      <alignment horizontal="center"/>
    </xf>
    <xf numFmtId="49" fontId="17" fillId="2" borderId="89" xfId="2" applyNumberFormat="1" applyFill="1" applyBorder="1" applyAlignment="1">
      <alignment horizontal="center"/>
    </xf>
    <xf numFmtId="0" fontId="17" fillId="2" borderId="0" xfId="2" applyFill="1"/>
    <xf numFmtId="0" fontId="20" fillId="2" borderId="0" xfId="2" applyFont="1" applyFill="1"/>
    <xf numFmtId="2" fontId="20" fillId="0" borderId="0" xfId="2" applyNumberFormat="1" applyFont="1"/>
    <xf numFmtId="49" fontId="17" fillId="8" borderId="57" xfId="2" applyNumberFormat="1" applyFont="1" applyFill="1" applyBorder="1" applyAlignment="1">
      <alignment horizontal="center"/>
    </xf>
    <xf numFmtId="1" fontId="22" fillId="0" borderId="57" xfId="2" applyNumberFormat="1" applyFont="1" applyBorder="1" applyAlignment="1">
      <alignment horizontal="center"/>
    </xf>
    <xf numFmtId="0" fontId="19" fillId="0" borderId="94" xfId="2" applyFont="1" applyBorder="1" applyAlignment="1">
      <alignment horizontal="center"/>
    </xf>
    <xf numFmtId="0" fontId="17" fillId="0" borderId="95" xfId="2" applyBorder="1" applyAlignment="1">
      <alignment horizontal="center"/>
    </xf>
    <xf numFmtId="0" fontId="17" fillId="0" borderId="95" xfId="2" applyFont="1" applyBorder="1" applyAlignment="1">
      <alignment horizontal="center"/>
    </xf>
    <xf numFmtId="0" fontId="17" fillId="2" borderId="95" xfId="2" applyFill="1" applyBorder="1" applyAlignment="1">
      <alignment horizontal="center"/>
    </xf>
    <xf numFmtId="0" fontId="17" fillId="8" borderId="95" xfId="2" applyFill="1" applyBorder="1" applyAlignment="1">
      <alignment horizontal="center"/>
    </xf>
    <xf numFmtId="0" fontId="17" fillId="0" borderId="96" xfId="2" applyBorder="1" applyAlignment="1">
      <alignment horizontal="center"/>
    </xf>
    <xf numFmtId="49" fontId="19" fillId="0" borderId="97" xfId="2" applyNumberFormat="1" applyFont="1" applyBorder="1" applyAlignment="1">
      <alignment horizontal="center" vertical="center"/>
    </xf>
    <xf numFmtId="49" fontId="19" fillId="0" borderId="98" xfId="2" applyNumberFormat="1" applyFont="1" applyBorder="1" applyAlignment="1">
      <alignment horizontal="center"/>
    </xf>
    <xf numFmtId="0" fontId="17" fillId="0" borderId="99" xfId="2" applyBorder="1" applyAlignment="1">
      <alignment horizontal="center"/>
    </xf>
    <xf numFmtId="0" fontId="17" fillId="0" borderId="99" xfId="2" applyFont="1" applyBorder="1" applyAlignment="1">
      <alignment horizontal="center"/>
    </xf>
    <xf numFmtId="0" fontId="17" fillId="2" borderId="99" xfId="2" applyFont="1" applyFill="1" applyBorder="1" applyAlignment="1">
      <alignment horizontal="center"/>
    </xf>
    <xf numFmtId="0" fontId="17" fillId="2" borderId="99" xfId="2" applyFill="1" applyBorder="1" applyAlignment="1">
      <alignment horizontal="center"/>
    </xf>
    <xf numFmtId="0" fontId="17" fillId="8" borderId="99" xfId="2" applyFill="1" applyBorder="1" applyAlignment="1">
      <alignment horizontal="center"/>
    </xf>
    <xf numFmtId="0" fontId="17" fillId="0" borderId="100" xfId="2" applyBorder="1" applyAlignment="1">
      <alignment horizontal="center"/>
    </xf>
    <xf numFmtId="49" fontId="19" fillId="0" borderId="57" xfId="2" applyNumberFormat="1" applyFont="1" applyBorder="1" applyAlignment="1">
      <alignment horizontal="center" wrapText="1"/>
    </xf>
    <xf numFmtId="49" fontId="19" fillId="0" borderId="57" xfId="2" applyNumberFormat="1" applyFont="1" applyBorder="1" applyAlignment="1">
      <alignment horizontal="center"/>
    </xf>
    <xf numFmtId="0" fontId="17" fillId="0" borderId="57" xfId="2" applyFont="1" applyBorder="1" applyAlignment="1">
      <alignment horizontal="center"/>
    </xf>
    <xf numFmtId="0" fontId="17" fillId="10" borderId="57" xfId="2" applyFont="1" applyFill="1" applyBorder="1" applyAlignment="1">
      <alignment horizontal="center"/>
    </xf>
    <xf numFmtId="0" fontId="17" fillId="2" borderId="57" xfId="2" applyFont="1" applyFill="1" applyBorder="1" applyAlignment="1">
      <alignment horizontal="center"/>
    </xf>
    <xf numFmtId="0" fontId="17" fillId="8" borderId="57" xfId="2" applyFont="1" applyFill="1" applyBorder="1" applyAlignment="1">
      <alignment horizontal="center"/>
    </xf>
    <xf numFmtId="0" fontId="17" fillId="2" borderId="57" xfId="2" applyFill="1" applyBorder="1" applyAlignment="1">
      <alignment horizontal="center"/>
    </xf>
    <xf numFmtId="0" fontId="17" fillId="8" borderId="57" xfId="2" applyFill="1" applyBorder="1" applyAlignment="1">
      <alignment horizontal="center"/>
    </xf>
    <xf numFmtId="0" fontId="17" fillId="0" borderId="57" xfId="2" applyBorder="1" applyAlignment="1">
      <alignment horizontal="center" wrapText="1"/>
    </xf>
    <xf numFmtId="165" fontId="17" fillId="0" borderId="57" xfId="2" applyNumberFormat="1" applyBorder="1" applyAlignment="1">
      <alignment horizontal="center"/>
    </xf>
    <xf numFmtId="0" fontId="0" fillId="2" borderId="70" xfId="0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165" fontId="20" fillId="0" borderId="0" xfId="2" applyNumberFormat="1" applyFont="1"/>
    <xf numFmtId="165" fontId="17" fillId="8" borderId="57" xfId="2" applyNumberFormat="1" applyFont="1" applyFill="1" applyBorder="1" applyAlignment="1">
      <alignment horizontal="center"/>
    </xf>
    <xf numFmtId="0" fontId="17" fillId="8" borderId="0" xfId="2" applyFont="1" applyFill="1"/>
    <xf numFmtId="0" fontId="1" fillId="11" borderId="0" xfId="0" applyFont="1" applyFill="1" applyAlignment="1">
      <alignment vertical="center"/>
    </xf>
    <xf numFmtId="0" fontId="7" fillId="12" borderId="0" xfId="0" applyFont="1" applyFill="1" applyAlignment="1">
      <alignment horizontal="left" vertical="center" wrapText="1"/>
    </xf>
    <xf numFmtId="0" fontId="23" fillId="1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13" borderId="109" xfId="0" applyFont="1" applyFill="1" applyBorder="1" applyAlignment="1">
      <alignment vertical="center"/>
    </xf>
    <xf numFmtId="0" fontId="0" fillId="13" borderId="109" xfId="0" applyFill="1" applyBorder="1" applyAlignment="1">
      <alignment vertical="center"/>
    </xf>
    <xf numFmtId="0" fontId="0" fillId="13" borderId="111" xfId="0" applyFill="1" applyBorder="1" applyAlignment="1">
      <alignment vertical="center"/>
    </xf>
    <xf numFmtId="0" fontId="0" fillId="8" borderId="116" xfId="0" applyFill="1" applyBorder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0" fillId="2" borderId="57" xfId="0" applyFill="1" applyBorder="1" applyAlignment="1">
      <alignment vertical="top" wrapText="1"/>
    </xf>
    <xf numFmtId="164" fontId="0" fillId="2" borderId="79" xfId="0" applyNumberFormat="1" applyFill="1" applyBorder="1" applyAlignment="1">
      <alignment vertical="center" wrapText="1"/>
    </xf>
    <xf numFmtId="164" fontId="0" fillId="2" borderId="80" xfId="0" applyNumberFormat="1" applyFill="1" applyBorder="1" applyAlignment="1">
      <alignment vertical="center" wrapText="1"/>
    </xf>
    <xf numFmtId="0" fontId="8" fillId="3" borderId="0" xfId="1" applyFont="1" applyFill="1" applyAlignment="1">
      <alignment horizontal="center" vertical="center"/>
    </xf>
    <xf numFmtId="0" fontId="3" fillId="4" borderId="0" xfId="0" applyFont="1" applyFill="1" applyAlignment="1">
      <alignment horizontal="left" vertical="center" indent="20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left" vertical="center" indent="20"/>
    </xf>
    <xf numFmtId="0" fontId="0" fillId="8" borderId="70" xfId="0" applyFill="1" applyBorder="1" applyAlignment="1">
      <alignment horizontal="center" vertical="center" wrapText="1"/>
    </xf>
    <xf numFmtId="0" fontId="0" fillId="8" borderId="0" xfId="0" applyFill="1" applyAlignment="1">
      <alignment horizontal="center" vertical="center" wrapText="1"/>
    </xf>
    <xf numFmtId="3" fontId="0" fillId="2" borderId="35" xfId="0" applyNumberFormat="1" applyFill="1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/>
    </xf>
    <xf numFmtId="0" fontId="13" fillId="3" borderId="0" xfId="0" applyFont="1" applyFill="1" applyAlignment="1">
      <alignment horizontal="left" vertical="center" indent="22"/>
    </xf>
    <xf numFmtId="0" fontId="11" fillId="2" borderId="33" xfId="0" applyFont="1" applyFill="1" applyBorder="1" applyAlignment="1">
      <alignment horizontal="left" vertical="center"/>
    </xf>
    <xf numFmtId="0" fontId="11" fillId="2" borderId="19" xfId="0" applyFont="1" applyFill="1" applyBorder="1" applyAlignment="1">
      <alignment horizontal="left" vertical="center"/>
    </xf>
    <xf numFmtId="0" fontId="2" fillId="6" borderId="47" xfId="0" applyFont="1" applyFill="1" applyBorder="1" applyAlignment="1">
      <alignment horizontal="center" vertical="center"/>
    </xf>
    <xf numFmtId="0" fontId="2" fillId="6" borderId="22" xfId="0" applyFont="1" applyFill="1" applyBorder="1" applyAlignment="1">
      <alignment horizontal="center" vertical="center"/>
    </xf>
    <xf numFmtId="0" fontId="2" fillId="6" borderId="47" xfId="0" applyFont="1" applyFill="1" applyBorder="1" applyAlignment="1">
      <alignment horizontal="center" vertical="center" wrapText="1"/>
    </xf>
    <xf numFmtId="0" fontId="2" fillId="6" borderId="51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0" fillId="2" borderId="34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3" fillId="3" borderId="0" xfId="0" applyFont="1" applyFill="1" applyAlignment="1">
      <alignment horizontal="left" vertical="center" indent="22"/>
    </xf>
    <xf numFmtId="0" fontId="2" fillId="5" borderId="35" xfId="0" applyFont="1" applyFill="1" applyBorder="1" applyAlignment="1">
      <alignment horizontal="center" vertical="center" wrapText="1"/>
    </xf>
    <xf numFmtId="0" fontId="2" fillId="5" borderId="73" xfId="0" applyFont="1" applyFill="1" applyBorder="1" applyAlignment="1">
      <alignment horizontal="center" vertical="center" wrapText="1"/>
    </xf>
    <xf numFmtId="0" fontId="2" fillId="5" borderId="33" xfId="0" applyFont="1" applyFill="1" applyBorder="1" applyAlignment="1">
      <alignment horizontal="center" vertical="center" wrapText="1"/>
    </xf>
    <xf numFmtId="0" fontId="2" fillId="5" borderId="46" xfId="0" applyFont="1" applyFill="1" applyBorder="1" applyAlignment="1">
      <alignment horizontal="center" vertical="center" wrapText="1"/>
    </xf>
    <xf numFmtId="0" fontId="2" fillId="5" borderId="34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/>
    </xf>
    <xf numFmtId="0" fontId="2" fillId="6" borderId="18" xfId="0" applyFont="1" applyFill="1" applyBorder="1" applyAlignment="1">
      <alignment horizontal="left" vertical="center"/>
    </xf>
    <xf numFmtId="0" fontId="11" fillId="2" borderId="24" xfId="0" applyFont="1" applyFill="1" applyBorder="1" applyAlignment="1">
      <alignment horizontal="left" vertical="center"/>
    </xf>
    <xf numFmtId="0" fontId="18" fillId="0" borderId="81" xfId="2" applyFont="1" applyBorder="1" applyAlignment="1">
      <alignment horizontal="center"/>
    </xf>
    <xf numFmtId="49" fontId="19" fillId="0" borderId="84" xfId="2" applyNumberFormat="1" applyFont="1" applyBorder="1" applyAlignment="1">
      <alignment horizontal="center" vertical="center"/>
    </xf>
    <xf numFmtId="49" fontId="19" fillId="0" borderId="85" xfId="2" applyNumberFormat="1" applyFont="1" applyBorder="1" applyAlignment="1">
      <alignment horizontal="center" vertical="center"/>
    </xf>
    <xf numFmtId="49" fontId="19" fillId="0" borderId="93" xfId="2" applyNumberFormat="1" applyFont="1" applyBorder="1" applyAlignment="1">
      <alignment horizontal="center" vertical="center"/>
    </xf>
    <xf numFmtId="0" fontId="0" fillId="8" borderId="101" xfId="0" applyFill="1" applyBorder="1" applyAlignment="1">
      <alignment horizontal="center" vertical="center" wrapText="1"/>
    </xf>
    <xf numFmtId="0" fontId="0" fillId="8" borderId="102" xfId="0" applyFill="1" applyBorder="1" applyAlignment="1">
      <alignment horizontal="center" vertical="center" wrapText="1"/>
    </xf>
    <xf numFmtId="0" fontId="0" fillId="8" borderId="103" xfId="0" applyFill="1" applyBorder="1" applyAlignment="1">
      <alignment horizontal="center" vertical="center" wrapText="1"/>
    </xf>
    <xf numFmtId="0" fontId="0" fillId="2" borderId="101" xfId="0" applyFill="1" applyBorder="1" applyAlignment="1">
      <alignment horizontal="center" vertical="center" wrapText="1"/>
    </xf>
    <xf numFmtId="0" fontId="0" fillId="2" borderId="102" xfId="0" applyFill="1" applyBorder="1" applyAlignment="1">
      <alignment horizontal="center" vertical="center" wrapText="1"/>
    </xf>
    <xf numFmtId="0" fontId="0" fillId="2" borderId="103" xfId="0" applyFill="1" applyBorder="1" applyAlignment="1">
      <alignment horizontal="center" vertical="center" wrapText="1"/>
    </xf>
    <xf numFmtId="0" fontId="0" fillId="2" borderId="113" xfId="0" applyFill="1" applyBorder="1" applyAlignment="1">
      <alignment horizontal="left" vertical="center"/>
    </xf>
    <xf numFmtId="0" fontId="0" fillId="2" borderId="114" xfId="0" applyFill="1" applyBorder="1" applyAlignment="1">
      <alignment horizontal="left" vertical="center"/>
    </xf>
    <xf numFmtId="0" fontId="0" fillId="2" borderId="115" xfId="0" applyFill="1" applyBorder="1" applyAlignment="1">
      <alignment horizontal="left" vertical="center"/>
    </xf>
    <xf numFmtId="1" fontId="0" fillId="2" borderId="117" xfId="0" applyNumberFormat="1" applyFill="1" applyBorder="1" applyAlignment="1">
      <alignment horizontal="center" vertical="center"/>
    </xf>
    <xf numFmtId="1" fontId="0" fillId="2" borderId="116" xfId="0" applyNumberFormat="1" applyFill="1" applyBorder="1" applyAlignment="1">
      <alignment horizontal="center" vertical="center"/>
    </xf>
    <xf numFmtId="1" fontId="0" fillId="2" borderId="118" xfId="0" applyNumberFormat="1" applyFill="1" applyBorder="1" applyAlignment="1">
      <alignment horizontal="center" vertical="center"/>
    </xf>
    <xf numFmtId="0" fontId="0" fillId="2" borderId="119" xfId="0" applyFill="1" applyBorder="1" applyAlignment="1">
      <alignment horizontal="left" vertical="top" wrapText="1"/>
    </xf>
    <xf numFmtId="0" fontId="0" fillId="2" borderId="120" xfId="0" applyFill="1" applyBorder="1" applyAlignment="1">
      <alignment horizontal="left" vertical="top" wrapText="1"/>
    </xf>
    <xf numFmtId="0" fontId="0" fillId="2" borderId="121" xfId="0" applyFill="1" applyBorder="1" applyAlignment="1">
      <alignment horizontal="left" vertical="top" wrapText="1"/>
    </xf>
    <xf numFmtId="0" fontId="0" fillId="2" borderId="70" xfId="0" applyFill="1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2" borderId="122" xfId="0" applyFill="1" applyBorder="1" applyAlignment="1">
      <alignment horizontal="left" vertical="top" wrapText="1"/>
    </xf>
    <xf numFmtId="0" fontId="0" fillId="2" borderId="123" xfId="0" applyFill="1" applyBorder="1" applyAlignment="1">
      <alignment horizontal="left" vertical="top" wrapText="1"/>
    </xf>
    <xf numFmtId="0" fontId="0" fillId="2" borderId="124" xfId="0" applyFill="1" applyBorder="1" applyAlignment="1">
      <alignment horizontal="left" vertical="top" wrapText="1"/>
    </xf>
    <xf numFmtId="0" fontId="0" fillId="2" borderId="125" xfId="0" applyFill="1" applyBorder="1" applyAlignment="1">
      <alignment horizontal="left" vertical="top" wrapText="1"/>
    </xf>
    <xf numFmtId="0" fontId="3" fillId="11" borderId="0" xfId="0" applyFont="1" applyFill="1" applyAlignment="1">
      <alignment horizontal="left" vertical="center" indent="14"/>
    </xf>
    <xf numFmtId="0" fontId="2" fillId="13" borderId="104" xfId="0" applyFont="1" applyFill="1" applyBorder="1" applyAlignment="1">
      <alignment horizontal="center" vertical="center" wrapText="1"/>
    </xf>
    <xf numFmtId="0" fontId="2" fillId="13" borderId="105" xfId="0" applyFont="1" applyFill="1" applyBorder="1" applyAlignment="1">
      <alignment horizontal="center" vertical="center" wrapText="1"/>
    </xf>
    <xf numFmtId="0" fontId="2" fillId="13" borderId="108" xfId="0" applyFont="1" applyFill="1" applyBorder="1" applyAlignment="1">
      <alignment horizontal="center" vertical="center" wrapText="1"/>
    </xf>
    <xf numFmtId="0" fontId="2" fillId="13" borderId="109" xfId="0" applyFont="1" applyFill="1" applyBorder="1" applyAlignment="1">
      <alignment horizontal="center" vertical="center" wrapText="1"/>
    </xf>
    <xf numFmtId="0" fontId="2" fillId="13" borderId="106" xfId="0" applyFont="1" applyFill="1" applyBorder="1" applyAlignment="1">
      <alignment horizontal="center" vertical="center" wrapText="1"/>
    </xf>
    <xf numFmtId="0" fontId="2" fillId="13" borderId="110" xfId="0" applyFont="1" applyFill="1" applyBorder="1" applyAlignment="1">
      <alignment horizontal="center" vertical="center" wrapText="1"/>
    </xf>
    <xf numFmtId="0" fontId="2" fillId="13" borderId="107" xfId="0" applyFont="1" applyFill="1" applyBorder="1" applyAlignment="1">
      <alignment horizontal="center" vertical="center" wrapText="1"/>
    </xf>
    <xf numFmtId="0" fontId="2" fillId="13" borderId="112" xfId="0" applyFont="1" applyFill="1" applyBorder="1" applyAlignment="1">
      <alignment horizontal="center" vertical="center" wrapText="1"/>
    </xf>
  </cellXfs>
  <cellStyles count="3">
    <cellStyle name="Lien hypertexte" xfId="1" builtinId="8"/>
    <cellStyle name="Normal" xfId="0" builtinId="0"/>
    <cellStyle name="Normal 2" xfId="2" xr:uid="{4F383C16-B705-47CE-90AE-90B289F4EC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rien/Desktop/13057%20-%20INSTITUT%20MINE%20TELECOM/EXECUTION/DOCUMENTS/Copie%20de%20PJ%2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rien/Desktop/13057%20-%20INSTITUT%20MINE%20TELECOM/EXECUTION/DOCUMENTS/Diags%20Energie/IMT%20Albi/Copie%20de%20R&#233;cap%20Energ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T Atlantique"/>
      <sheetName val="IMT Lille-Douai"/>
      <sheetName val="IMT Mines Albi-Carmaux"/>
      <sheetName val="IMT Mines Alès"/>
      <sheetName val="IMTBS - TSP"/>
      <sheetName val="Mines St Etienne-Gardanne"/>
      <sheetName val="Télécom ParisTech"/>
      <sheetName val="Eurecom"/>
      <sheetName val="Synthèse générale"/>
      <sheetName val="Surfaces"/>
      <sheetName val="Ratios"/>
    </sheetNames>
    <sheetDataSet>
      <sheetData sheetId="0"/>
      <sheetData sheetId="1"/>
      <sheetData sheetId="2">
        <row r="103">
          <cell r="E103">
            <v>394846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>
        <row r="3">
          <cell r="A3" t="str">
            <v>Ecole + Epi + Halles techniques et de recherche</v>
          </cell>
          <cell r="C3">
            <v>1826209.3</v>
          </cell>
        </row>
        <row r="4">
          <cell r="A4" t="str">
            <v>Restaurant</v>
          </cell>
          <cell r="C4">
            <v>359183</v>
          </cell>
        </row>
        <row r="5">
          <cell r="A5" t="str">
            <v>Maison des élèves</v>
          </cell>
          <cell r="C5">
            <v>98467.1</v>
          </cell>
        </row>
        <row r="6">
          <cell r="A6" t="str">
            <v>Gymnase</v>
          </cell>
          <cell r="C6">
            <v>35276.699999999997</v>
          </cell>
        </row>
        <row r="7">
          <cell r="A7" t="str">
            <v>Jarlard 1</v>
          </cell>
          <cell r="C7">
            <v>188899.59999999998</v>
          </cell>
        </row>
        <row r="8">
          <cell r="A8" t="str">
            <v>Jarlard 2</v>
          </cell>
          <cell r="C8">
            <v>169004.69999999998</v>
          </cell>
        </row>
        <row r="9">
          <cell r="A9" t="str">
            <v>Jarlard 3 et 4</v>
          </cell>
          <cell r="C9">
            <v>493515.80000000005</v>
          </cell>
        </row>
        <row r="10">
          <cell r="A10" t="str">
            <v>Jarlard 5</v>
          </cell>
          <cell r="C10">
            <v>75520.799999999988</v>
          </cell>
        </row>
        <row r="12">
          <cell r="A12" t="str">
            <v>Résidence Jacques Halfon</v>
          </cell>
          <cell r="C12">
            <v>137118.9</v>
          </cell>
        </row>
        <row r="13">
          <cell r="A13" t="str">
            <v>Résidence Gambetta 1 et 2</v>
          </cell>
          <cell r="C13">
            <v>471560.60000000003</v>
          </cell>
        </row>
        <row r="14">
          <cell r="A14" t="str">
            <v>Résidence Temporalité</v>
          </cell>
          <cell r="C14">
            <v>149606.59999999998</v>
          </cell>
        </row>
        <row r="15">
          <cell r="A15" t="str">
            <v>Mimausa</v>
          </cell>
        </row>
        <row r="16">
          <cell r="A16" t="str">
            <v>Gala</v>
          </cell>
        </row>
        <row r="22">
          <cell r="C22">
            <v>2598699</v>
          </cell>
        </row>
        <row r="31">
          <cell r="C31">
            <v>57142</v>
          </cell>
        </row>
        <row r="32">
          <cell r="C32">
            <v>196199</v>
          </cell>
        </row>
        <row r="33">
          <cell r="C33">
            <v>46877</v>
          </cell>
        </row>
        <row r="34">
          <cell r="C34" t="str">
            <v>Estimation</v>
          </cell>
        </row>
        <row r="35">
          <cell r="C35">
            <v>167405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Aspect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1:P19"/>
  <sheetViews>
    <sheetView zoomScale="80" zoomScaleNormal="80" workbookViewId="0">
      <selection activeCell="I18" sqref="I18"/>
    </sheetView>
  </sheetViews>
  <sheetFormatPr baseColWidth="10" defaultColWidth="10.81640625" defaultRowHeight="14.5" x14ac:dyDescent="0.35"/>
  <cols>
    <col min="1" max="1" width="10.81640625" style="1"/>
    <col min="2" max="2" width="32.1796875" style="1" customWidth="1"/>
    <col min="3" max="3" width="5.1796875" style="1" customWidth="1"/>
    <col min="4" max="6" width="14.1796875" style="1" customWidth="1"/>
    <col min="7" max="7" width="21.81640625" style="1" customWidth="1"/>
    <col min="8" max="8" width="13" style="1" customWidth="1"/>
    <col min="9" max="9" width="13.54296875" style="1" customWidth="1"/>
    <col min="10" max="10" width="1" style="1" hidden="1" customWidth="1"/>
    <col min="11" max="16384" width="10.81640625" style="1"/>
  </cols>
  <sheetData>
    <row r="1" spans="1:16" x14ac:dyDescent="0.3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ht="18.5" x14ac:dyDescent="0.35">
      <c r="A2" s="235" t="s">
        <v>19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spans="1:16" ht="18.5" x14ac:dyDescent="0.35">
      <c r="A3" s="235" t="s">
        <v>35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</row>
    <row r="4" spans="1:16" ht="18.5" x14ac:dyDescent="0.35">
      <c r="A4" s="239"/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</row>
    <row r="5" spans="1:16" x14ac:dyDescent="0.3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ht="15" thickBot="1" x14ac:dyDescent="0.4">
      <c r="J6" s="3"/>
      <c r="K6" s="3"/>
      <c r="L6" s="3"/>
      <c r="M6" s="3"/>
      <c r="N6" s="3"/>
    </row>
    <row r="7" spans="1:16" ht="15" thickTop="1" x14ac:dyDescent="0.35">
      <c r="B7" s="234" t="s">
        <v>2</v>
      </c>
      <c r="C7" s="2"/>
      <c r="D7" s="18"/>
      <c r="E7" s="19"/>
      <c r="F7" s="19"/>
      <c r="G7" s="19"/>
      <c r="H7" s="19"/>
      <c r="I7" s="20"/>
      <c r="J7" s="3"/>
      <c r="K7" s="55"/>
      <c r="L7" s="3"/>
      <c r="M7" s="3"/>
      <c r="N7" s="3"/>
    </row>
    <row r="8" spans="1:16" x14ac:dyDescent="0.35">
      <c r="B8" s="234"/>
      <c r="C8" s="2"/>
      <c r="D8" s="236" t="s">
        <v>3</v>
      </c>
      <c r="E8" s="237"/>
      <c r="F8" s="237"/>
      <c r="G8" s="237"/>
      <c r="H8" s="237"/>
      <c r="I8" s="238"/>
      <c r="J8" s="3"/>
      <c r="K8" s="3"/>
      <c r="L8" s="5"/>
      <c r="M8" s="3"/>
      <c r="N8" s="3"/>
    </row>
    <row r="9" spans="1:16" x14ac:dyDescent="0.35">
      <c r="B9" s="234"/>
      <c r="C9" s="2"/>
      <c r="D9" s="236" t="s">
        <v>1</v>
      </c>
      <c r="E9" s="237"/>
      <c r="F9" s="237"/>
      <c r="G9" s="237"/>
      <c r="H9" s="237"/>
      <c r="I9" s="238"/>
      <c r="J9" s="3"/>
      <c r="K9" s="3"/>
      <c r="L9" s="3"/>
      <c r="M9" s="3"/>
      <c r="N9" s="3"/>
    </row>
    <row r="10" spans="1:16" ht="15" thickBot="1" x14ac:dyDescent="0.4">
      <c r="B10" s="234"/>
      <c r="C10" s="2"/>
      <c r="D10" s="21"/>
      <c r="E10" s="22"/>
      <c r="F10" s="22"/>
      <c r="G10" s="22"/>
      <c r="H10" s="22"/>
      <c r="I10" s="23"/>
      <c r="J10" s="3"/>
      <c r="K10" s="3"/>
      <c r="L10" s="3"/>
      <c r="M10" s="3"/>
      <c r="N10" s="3"/>
    </row>
    <row r="11" spans="1:16" ht="15.5" thickTop="1" thickBot="1" x14ac:dyDescent="0.4">
      <c r="G11" s="101"/>
      <c r="J11" s="3"/>
      <c r="K11" s="3"/>
      <c r="L11" s="3"/>
      <c r="M11" s="3"/>
      <c r="N11" s="3"/>
    </row>
    <row r="12" spans="1:16" ht="29.5" customHeight="1" thickTop="1" x14ac:dyDescent="0.35">
      <c r="B12" s="29"/>
      <c r="C12" s="30"/>
      <c r="D12" s="31"/>
      <c r="G12" s="56"/>
      <c r="H12" s="102" t="s">
        <v>7</v>
      </c>
      <c r="I12" s="57" t="s">
        <v>5</v>
      </c>
      <c r="J12" s="100" t="s">
        <v>26</v>
      </c>
      <c r="K12" s="3"/>
      <c r="L12" s="3"/>
      <c r="M12" s="3"/>
      <c r="N12" s="3"/>
    </row>
    <row r="13" spans="1:16" ht="34" customHeight="1" thickBot="1" x14ac:dyDescent="0.4">
      <c r="B13" s="35" t="s">
        <v>36</v>
      </c>
      <c r="C13" s="3"/>
      <c r="D13" s="36">
        <v>2017</v>
      </c>
      <c r="G13" s="58"/>
      <c r="H13" s="117" t="s">
        <v>41</v>
      </c>
      <c r="I13" s="104" t="s">
        <v>6</v>
      </c>
      <c r="J13" s="103" t="s">
        <v>28</v>
      </c>
      <c r="K13" s="3"/>
      <c r="L13" s="3"/>
      <c r="M13" s="3"/>
      <c r="N13" s="3"/>
    </row>
    <row r="14" spans="1:16" ht="30" thickTop="1" thickBot="1" x14ac:dyDescent="0.4">
      <c r="B14" s="32"/>
      <c r="C14" s="33"/>
      <c r="D14" s="34"/>
      <c r="G14" s="106" t="s">
        <v>46</v>
      </c>
      <c r="H14" s="108">
        <f>SUM(BATIMENTS!I12:I15)</f>
        <v>2108305.5454545454</v>
      </c>
      <c r="I14" s="232">
        <f>BATIMENTS!G12</f>
        <v>2598699</v>
      </c>
      <c r="J14" s="105"/>
    </row>
    <row r="15" spans="1:16" ht="30" thickTop="1" thickBot="1" x14ac:dyDescent="0.4">
      <c r="G15" s="106" t="s">
        <v>47</v>
      </c>
      <c r="H15" s="108">
        <f>SUM(BATIMENTS!I16:I19)</f>
        <v>842673.54545454541</v>
      </c>
      <c r="I15" s="233"/>
      <c r="J15" s="105"/>
    </row>
    <row r="16" spans="1:16" ht="44.5" thickTop="1" thickBot="1" x14ac:dyDescent="0.4">
      <c r="G16" s="106" t="s">
        <v>48</v>
      </c>
      <c r="H16" s="108">
        <f>SUM(BATIMENTS!I20:I22)</f>
        <v>689351</v>
      </c>
      <c r="I16" s="141">
        <f>SUM(BATIMENTS!G20:G22)</f>
        <v>300218</v>
      </c>
    </row>
    <row r="17" spans="7:9" ht="30" thickTop="1" thickBot="1" x14ac:dyDescent="0.4">
      <c r="G17" s="119" t="s">
        <v>49</v>
      </c>
      <c r="H17" s="108">
        <v>0</v>
      </c>
      <c r="I17" s="108">
        <f>'[1]IMT Mines Albi-Carmaux'!$E$103</f>
        <v>394846</v>
      </c>
    </row>
    <row r="18" spans="7:9" ht="15.5" thickTop="1" thickBot="1" x14ac:dyDescent="0.4">
      <c r="G18" s="107" t="s">
        <v>45</v>
      </c>
      <c r="H18" s="108">
        <f>SUM(H14:H17)</f>
        <v>3640330.0909090908</v>
      </c>
      <c r="I18" s="108">
        <f>SUM(I14:I17)</f>
        <v>3293763</v>
      </c>
    </row>
    <row r="19" spans="7:9" ht="15" thickTop="1" x14ac:dyDescent="0.35"/>
  </sheetData>
  <mergeCells count="7">
    <mergeCell ref="I14:I15"/>
    <mergeCell ref="B7:B10"/>
    <mergeCell ref="A2:P2"/>
    <mergeCell ref="A3:P3"/>
    <mergeCell ref="D8:I8"/>
    <mergeCell ref="D9:I9"/>
    <mergeCell ref="A4:P4"/>
  </mergeCells>
  <hyperlinks>
    <hyperlink ref="B7:B10" location="BATIMENTS!A1" display="BATIMENTS" xr:uid="{00000000-0004-0000-00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Y28"/>
  <sheetViews>
    <sheetView tabSelected="1" topLeftCell="A19" zoomScale="90" zoomScaleNormal="90" workbookViewId="0">
      <selection activeCell="A14" sqref="A14"/>
    </sheetView>
  </sheetViews>
  <sheetFormatPr baseColWidth="10" defaultColWidth="10.81640625" defaultRowHeight="14.5" x14ac:dyDescent="0.35"/>
  <cols>
    <col min="1" max="1" width="23.7265625" style="6" bestFit="1" customWidth="1"/>
    <col min="2" max="2" width="10.453125" style="6" bestFit="1" customWidth="1"/>
    <col min="3" max="3" width="5.36328125" style="6" bestFit="1" customWidth="1"/>
    <col min="4" max="4" width="18.26953125" style="6" bestFit="1" customWidth="1"/>
    <col min="5" max="5" width="11.54296875" style="67" bestFit="1" customWidth="1"/>
    <col min="6" max="6" width="10.54296875" style="6" customWidth="1"/>
    <col min="7" max="7" width="10.453125" style="6" customWidth="1"/>
    <col min="8" max="8" width="12.7265625" style="6" hidden="1" customWidth="1"/>
    <col min="9" max="9" width="12.7265625" style="6" customWidth="1"/>
    <col min="10" max="10" width="13.7265625" style="6" hidden="1" customWidth="1"/>
    <col min="11" max="11" width="16.7265625" style="6" hidden="1" customWidth="1"/>
    <col min="12" max="12" width="10.453125" style="6" hidden="1" customWidth="1"/>
    <col min="13" max="13" width="0.1796875" style="6" customWidth="1"/>
    <col min="14" max="14" width="13" style="6" customWidth="1"/>
    <col min="15" max="15" width="17.7265625" style="6" customWidth="1"/>
    <col min="16" max="16" width="10.1796875" style="6" customWidth="1"/>
    <col min="17" max="17" width="17.453125" style="6" customWidth="1"/>
    <col min="18" max="20" width="10.81640625" style="6"/>
    <col min="21" max="21" width="11.453125" style="6" customWidth="1"/>
    <col min="22" max="16384" width="10.81640625" style="6"/>
  </cols>
  <sheetData>
    <row r="1" spans="1:25" x14ac:dyDescent="0.35">
      <c r="A1" s="7"/>
      <c r="B1" s="7"/>
      <c r="C1" s="7"/>
      <c r="D1" s="7"/>
      <c r="E1" s="66"/>
      <c r="F1" s="7"/>
      <c r="G1" s="7"/>
      <c r="H1" s="7"/>
      <c r="I1" s="7"/>
      <c r="J1" s="7"/>
      <c r="K1" s="7"/>
      <c r="L1" s="7"/>
      <c r="M1" s="7"/>
      <c r="N1" s="7"/>
      <c r="O1" s="7"/>
      <c r="P1" s="47"/>
      <c r="Q1" s="47"/>
    </row>
    <row r="2" spans="1:25" ht="18.5" x14ac:dyDescent="0.35">
      <c r="A2" s="257" t="s">
        <v>0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47"/>
      <c r="Q2" s="47"/>
    </row>
    <row r="3" spans="1:25" ht="18.5" x14ac:dyDescent="0.35">
      <c r="A3" s="257" t="str">
        <f>Accueil!A3</f>
        <v>IMT Mines Albi-Carmaux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  <c r="P3" s="47"/>
      <c r="Q3" s="47"/>
    </row>
    <row r="4" spans="1:25" ht="18.5" x14ac:dyDescent="0.35">
      <c r="A4" s="245"/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</row>
    <row r="5" spans="1:25" x14ac:dyDescent="0.35">
      <c r="A5" s="7"/>
      <c r="B5" s="7"/>
      <c r="C5" s="7"/>
      <c r="D5" s="7"/>
      <c r="E5" s="66"/>
      <c r="F5" s="7"/>
      <c r="G5" s="7"/>
      <c r="H5" s="7"/>
      <c r="I5" s="7"/>
      <c r="J5" s="7"/>
      <c r="K5" s="7"/>
      <c r="L5" s="7"/>
      <c r="M5" s="7"/>
      <c r="N5" s="7"/>
      <c r="O5" s="7"/>
      <c r="P5" s="47"/>
      <c r="Q5" s="47"/>
    </row>
    <row r="7" spans="1:25" ht="15.5" x14ac:dyDescent="0.35">
      <c r="A7" s="24" t="s">
        <v>37</v>
      </c>
      <c r="B7" s="24" t="s">
        <v>34</v>
      </c>
      <c r="C7" s="25">
        <f>Accueil!D13</f>
        <v>2017</v>
      </c>
      <c r="D7" s="24"/>
      <c r="E7" s="112"/>
      <c r="F7" s="113"/>
      <c r="G7" s="113"/>
      <c r="H7" s="113"/>
      <c r="I7" s="113"/>
    </row>
    <row r="8" spans="1:25" ht="15" thickBot="1" x14ac:dyDescent="0.4"/>
    <row r="9" spans="1:25" ht="54.75" customHeight="1" thickTop="1" thickBot="1" x14ac:dyDescent="0.4">
      <c r="A9" s="111" t="s">
        <v>21</v>
      </c>
      <c r="B9" s="53"/>
      <c r="C9" s="53"/>
      <c r="D9" s="53"/>
      <c r="E9" s="68"/>
      <c r="F9" s="54"/>
      <c r="G9" s="258" t="s">
        <v>4</v>
      </c>
      <c r="H9" s="259"/>
      <c r="I9" s="260"/>
      <c r="J9" s="261"/>
      <c r="K9" s="261"/>
      <c r="L9" s="261"/>
      <c r="M9" s="262"/>
      <c r="N9" s="263" t="s">
        <v>8</v>
      </c>
      <c r="O9" s="264"/>
      <c r="Q9" s="97" t="s">
        <v>12</v>
      </c>
      <c r="R9" s="73" t="s">
        <v>30</v>
      </c>
      <c r="S9" s="73" t="s">
        <v>31</v>
      </c>
      <c r="T9" s="73" t="s">
        <v>32</v>
      </c>
      <c r="U9" s="73" t="s">
        <v>33</v>
      </c>
      <c r="V9" s="240" t="s">
        <v>44</v>
      </c>
      <c r="W9" s="241"/>
      <c r="X9" s="241"/>
      <c r="Y9" s="241"/>
    </row>
    <row r="10" spans="1:25" ht="30" customHeight="1" thickTop="1" x14ac:dyDescent="0.35">
      <c r="A10" s="265" t="s">
        <v>22</v>
      </c>
      <c r="B10" s="246" t="s">
        <v>23</v>
      </c>
      <c r="C10" s="267" t="s">
        <v>13</v>
      </c>
      <c r="D10" s="42" t="s">
        <v>16</v>
      </c>
      <c r="E10" s="252" t="s">
        <v>18</v>
      </c>
      <c r="F10" s="60" t="s">
        <v>15</v>
      </c>
      <c r="G10" s="37" t="s">
        <v>5</v>
      </c>
      <c r="H10" s="38" t="s">
        <v>7</v>
      </c>
      <c r="I10" s="38" t="s">
        <v>7</v>
      </c>
      <c r="J10" s="248" t="s">
        <v>24</v>
      </c>
      <c r="K10" s="249"/>
      <c r="L10" s="250" t="s">
        <v>26</v>
      </c>
      <c r="M10" s="251"/>
      <c r="N10" s="52" t="s">
        <v>9</v>
      </c>
      <c r="O10" s="61" t="s">
        <v>10</v>
      </c>
      <c r="Q10" s="98"/>
      <c r="R10" s="99" t="s">
        <v>39</v>
      </c>
      <c r="S10" s="99"/>
      <c r="T10" s="99"/>
      <c r="U10" s="99"/>
    </row>
    <row r="11" spans="1:25" ht="57.75" customHeight="1" thickBot="1" x14ac:dyDescent="0.4">
      <c r="A11" s="266"/>
      <c r="B11" s="247"/>
      <c r="C11" s="247"/>
      <c r="D11" s="43" t="s">
        <v>17</v>
      </c>
      <c r="E11" s="253"/>
      <c r="F11" s="44" t="s">
        <v>14</v>
      </c>
      <c r="G11" s="39" t="s">
        <v>6</v>
      </c>
      <c r="H11" s="114" t="s">
        <v>38</v>
      </c>
      <c r="I11" s="118" t="s">
        <v>42</v>
      </c>
      <c r="J11" s="48" t="s">
        <v>27</v>
      </c>
      <c r="K11" s="48" t="s">
        <v>29</v>
      </c>
      <c r="L11" s="40" t="s">
        <v>28</v>
      </c>
      <c r="M11" s="41" t="s">
        <v>25</v>
      </c>
      <c r="N11" s="46" t="s">
        <v>20</v>
      </c>
      <c r="O11" s="45" t="s">
        <v>11</v>
      </c>
      <c r="Q11" s="115"/>
      <c r="R11" s="99" t="s">
        <v>40</v>
      </c>
      <c r="S11" s="99"/>
      <c r="T11" s="99"/>
      <c r="U11" s="99"/>
    </row>
    <row r="12" spans="1:25" ht="44.25" customHeight="1" thickTop="1" x14ac:dyDescent="0.35">
      <c r="A12" s="109" t="str">
        <f>[2]Feuil1!A3</f>
        <v>Ecole + Epi + Halles techniques et de recherche</v>
      </c>
      <c r="B12" s="126"/>
      <c r="C12" s="127"/>
      <c r="D12" s="127"/>
      <c r="E12" s="59"/>
      <c r="F12" s="11"/>
      <c r="G12" s="242">
        <f>[2]Feuil1!C22</f>
        <v>2598699</v>
      </c>
      <c r="H12" s="128">
        <f>[2]Feuil1!C3</f>
        <v>1826209.3</v>
      </c>
      <c r="I12" s="128">
        <f>H12/1.1</f>
        <v>1660190.2727272727</v>
      </c>
      <c r="J12" s="129"/>
      <c r="K12" s="129"/>
      <c r="L12" s="130"/>
      <c r="M12" s="254"/>
      <c r="N12" s="10"/>
      <c r="O12" s="12"/>
      <c r="Q12" s="70"/>
      <c r="R12" s="99" t="s">
        <v>43</v>
      </c>
      <c r="S12" s="99"/>
      <c r="T12" s="99"/>
      <c r="U12" s="99"/>
    </row>
    <row r="13" spans="1:25" ht="47.25" customHeight="1" x14ac:dyDescent="0.35">
      <c r="A13" s="71" t="str">
        <f>[2]Feuil1!A4</f>
        <v>Restaurant</v>
      </c>
      <c r="B13" s="74"/>
      <c r="C13" s="27"/>
      <c r="D13" s="27"/>
      <c r="E13" s="62"/>
      <c r="F13" s="65"/>
      <c r="G13" s="243"/>
      <c r="H13" s="65">
        <f>[2]Feuil1!C4</f>
        <v>359183</v>
      </c>
      <c r="I13" s="64">
        <f t="shared" ref="I13:I22" si="0">H13/1.1</f>
        <v>326530</v>
      </c>
      <c r="J13" s="50"/>
      <c r="K13" s="50"/>
      <c r="L13" s="89"/>
      <c r="M13" s="255"/>
      <c r="N13" s="13"/>
      <c r="O13" s="15"/>
      <c r="Q13" s="26"/>
    </row>
    <row r="14" spans="1:25" ht="47.25" customHeight="1" x14ac:dyDescent="0.35">
      <c r="A14" s="71" t="str">
        <f>[2]Feuil1!A5</f>
        <v>Maison des élèves</v>
      </c>
      <c r="B14" s="74"/>
      <c r="C14" s="82"/>
      <c r="D14" s="82"/>
      <c r="E14" s="62"/>
      <c r="F14" s="65"/>
      <c r="G14" s="243"/>
      <c r="H14" s="65">
        <f>[2]Feuil1!C5</f>
        <v>98467.1</v>
      </c>
      <c r="I14" s="64">
        <f t="shared" si="0"/>
        <v>89515.545454545456</v>
      </c>
      <c r="J14" s="50"/>
      <c r="K14" s="50"/>
      <c r="L14" s="89"/>
      <c r="M14" s="256"/>
      <c r="N14" s="13"/>
      <c r="O14" s="15"/>
      <c r="Q14" s="26"/>
    </row>
    <row r="15" spans="1:25" ht="47.25" customHeight="1" thickBot="1" x14ac:dyDescent="0.4">
      <c r="A15" s="131" t="str">
        <f>[2]Feuil1!A6</f>
        <v>Gymnase</v>
      </c>
      <c r="B15" s="74"/>
      <c r="C15" s="28"/>
      <c r="D15" s="82"/>
      <c r="E15" s="83"/>
      <c r="F15" s="134"/>
      <c r="G15" s="243"/>
      <c r="H15" s="65">
        <f>[2]Feuil1!C6</f>
        <v>35276.699999999997</v>
      </c>
      <c r="I15" s="78">
        <f t="shared" si="0"/>
        <v>32069.727272727268</v>
      </c>
      <c r="J15" s="50"/>
      <c r="K15" s="14"/>
      <c r="L15" s="89"/>
      <c r="M15" s="86"/>
      <c r="N15" s="81"/>
      <c r="O15" s="86"/>
      <c r="Q15" s="26"/>
    </row>
    <row r="16" spans="1:25" ht="47.25" customHeight="1" thickTop="1" x14ac:dyDescent="0.35">
      <c r="A16" s="132" t="str">
        <f>[2]Feuil1!A7</f>
        <v>Jarlard 1</v>
      </c>
      <c r="B16" s="74"/>
      <c r="C16" s="27"/>
      <c r="D16" s="14"/>
      <c r="E16" s="72"/>
      <c r="F16" s="133"/>
      <c r="G16" s="243"/>
      <c r="H16" s="64">
        <f>[2]Feuil1!C7</f>
        <v>188899.59999999998</v>
      </c>
      <c r="I16" s="64">
        <f t="shared" si="0"/>
        <v>171726.90909090906</v>
      </c>
      <c r="J16" s="49"/>
      <c r="K16" s="49"/>
      <c r="L16" s="89"/>
      <c r="M16" s="86"/>
      <c r="N16" s="10"/>
      <c r="O16" s="12"/>
      <c r="Q16" s="26"/>
    </row>
    <row r="17" spans="1:17" ht="57.75" customHeight="1" x14ac:dyDescent="0.35">
      <c r="A17" s="71" t="str">
        <f>[2]Feuil1!A8</f>
        <v>Jarlard 2</v>
      </c>
      <c r="B17" s="91"/>
      <c r="C17" s="75"/>
      <c r="D17" s="75"/>
      <c r="E17" s="62"/>
      <c r="F17" s="65"/>
      <c r="G17" s="243"/>
      <c r="H17" s="65">
        <f>[2]Feuil1!C8</f>
        <v>169004.69999999998</v>
      </c>
      <c r="I17" s="64">
        <f t="shared" si="0"/>
        <v>153640.63636363632</v>
      </c>
      <c r="J17" s="50"/>
      <c r="K17" s="50"/>
      <c r="L17" s="89"/>
      <c r="M17" s="80"/>
      <c r="N17" s="13"/>
      <c r="O17" s="15"/>
      <c r="Q17" s="26"/>
    </row>
    <row r="18" spans="1:17" ht="57.75" customHeight="1" thickBot="1" x14ac:dyDescent="0.4">
      <c r="A18" s="71" t="str">
        <f>[2]Feuil1!A9</f>
        <v>Jarlard 3 et 4</v>
      </c>
      <c r="B18" s="79"/>
      <c r="C18" s="28"/>
      <c r="D18" s="75"/>
      <c r="E18" s="69"/>
      <c r="F18" s="84"/>
      <c r="G18" s="243"/>
      <c r="H18" s="65">
        <f>[2]Feuil1!C9</f>
        <v>493515.80000000005</v>
      </c>
      <c r="I18" s="64">
        <f t="shared" si="0"/>
        <v>448650.72727272729</v>
      </c>
      <c r="J18" s="50"/>
      <c r="K18" s="14"/>
      <c r="L18" s="89"/>
      <c r="M18" s="9"/>
      <c r="N18" s="13"/>
      <c r="O18" s="15"/>
      <c r="Q18" s="26"/>
    </row>
    <row r="19" spans="1:17" ht="57.75" customHeight="1" thickTop="1" thickBot="1" x14ac:dyDescent="0.4">
      <c r="A19" s="137" t="str">
        <f>[2]Feuil1!A10</f>
        <v>Jarlard 5</v>
      </c>
      <c r="B19" s="138"/>
      <c r="C19" s="92"/>
      <c r="D19" s="92"/>
      <c r="E19" s="69"/>
      <c r="F19" s="134"/>
      <c r="G19" s="244"/>
      <c r="H19" s="93">
        <f>[2]Feuil1!C10</f>
        <v>75520.799999999988</v>
      </c>
      <c r="I19" s="93">
        <f t="shared" si="0"/>
        <v>68655.272727272706</v>
      </c>
      <c r="J19" s="95"/>
      <c r="K19" s="95"/>
      <c r="L19" s="90"/>
      <c r="M19" s="125"/>
      <c r="N19" s="8"/>
      <c r="O19" s="125"/>
      <c r="Q19" s="26"/>
    </row>
    <row r="20" spans="1:17" ht="57.75" customHeight="1" thickTop="1" thickBot="1" x14ac:dyDescent="0.4">
      <c r="A20" s="110" t="str">
        <f>[2]Feuil1!A12</f>
        <v>Résidence Jacques Halfon</v>
      </c>
      <c r="B20" s="72"/>
      <c r="C20" s="75"/>
      <c r="D20" s="75"/>
      <c r="E20" s="72"/>
      <c r="F20" s="64"/>
      <c r="G20" s="116">
        <f>[2]Feuil1!C31</f>
        <v>57142</v>
      </c>
      <c r="H20" s="64">
        <f>[2]Feuil1!C12</f>
        <v>137118.9</v>
      </c>
      <c r="I20" s="64">
        <f t="shared" si="0"/>
        <v>124653.54545454544</v>
      </c>
      <c r="J20" s="123"/>
      <c r="K20" s="124"/>
      <c r="L20" s="88"/>
      <c r="M20" s="125"/>
      <c r="N20" s="16"/>
      <c r="O20" s="17"/>
      <c r="Q20" s="26"/>
    </row>
    <row r="21" spans="1:17" ht="57.75" customHeight="1" thickTop="1" thickBot="1" x14ac:dyDescent="0.4">
      <c r="A21" s="96" t="str">
        <f>[2]Feuil1!A13</f>
        <v>Résidence Gambetta 1 et 2</v>
      </c>
      <c r="B21" s="83"/>
      <c r="C21" s="27"/>
      <c r="D21" s="27"/>
      <c r="E21" s="62"/>
      <c r="F21" s="65"/>
      <c r="G21" s="121">
        <f>[2]Feuil1!C32</f>
        <v>196199</v>
      </c>
      <c r="H21" s="65">
        <f>[2]Feuil1!C13</f>
        <v>471560.60000000003</v>
      </c>
      <c r="I21" s="64">
        <f t="shared" si="0"/>
        <v>428691.45454545453</v>
      </c>
      <c r="J21" s="85"/>
      <c r="K21" s="14"/>
      <c r="L21" s="89"/>
      <c r="M21" s="9"/>
      <c r="N21" s="13"/>
      <c r="O21" s="86"/>
      <c r="Q21" s="26"/>
    </row>
    <row r="22" spans="1:17" ht="57.75" customHeight="1" thickTop="1" thickBot="1" x14ac:dyDescent="0.4">
      <c r="A22" s="76" t="str">
        <f>[2]Feuil1!A14</f>
        <v>Résidence Temporalité</v>
      </c>
      <c r="B22" s="77"/>
      <c r="C22" s="92"/>
      <c r="D22" s="75"/>
      <c r="E22" s="77"/>
      <c r="F22" s="93"/>
      <c r="G22" s="135">
        <f>[2]Feuil1!C33</f>
        <v>46877</v>
      </c>
      <c r="H22" s="93">
        <f>[2]Feuil1!C14</f>
        <v>149606.59999999998</v>
      </c>
      <c r="I22" s="93">
        <f t="shared" si="0"/>
        <v>136005.99999999997</v>
      </c>
      <c r="J22" s="94"/>
      <c r="K22" s="95"/>
      <c r="L22" s="90"/>
      <c r="M22" s="9"/>
      <c r="N22" s="8"/>
      <c r="O22" s="9"/>
      <c r="Q22" s="26"/>
    </row>
    <row r="23" spans="1:17" ht="15" thickTop="1" x14ac:dyDescent="0.35">
      <c r="A23" s="110" t="str">
        <f>[2]Feuil1!A15</f>
        <v>Mimausa</v>
      </c>
      <c r="B23" s="72"/>
      <c r="C23" s="75"/>
      <c r="D23" s="75"/>
      <c r="E23" s="72"/>
      <c r="F23" s="64"/>
      <c r="G23" s="122" t="str">
        <f>[2]Feuil1!C34</f>
        <v>Estimation</v>
      </c>
      <c r="H23" s="64"/>
      <c r="I23" s="139"/>
      <c r="J23" s="49"/>
      <c r="K23" s="49"/>
      <c r="L23" s="49"/>
      <c r="M23" s="17"/>
      <c r="N23" s="16"/>
      <c r="O23" s="17"/>
      <c r="Q23" s="26"/>
    </row>
    <row r="24" spans="1:17" x14ac:dyDescent="0.35">
      <c r="A24" s="110" t="str">
        <f>[2]Feuil1!A16</f>
        <v>Gala</v>
      </c>
      <c r="B24" s="72"/>
      <c r="C24" s="27"/>
      <c r="D24" s="27"/>
      <c r="E24" s="62"/>
      <c r="F24" s="65"/>
      <c r="G24" s="120">
        <f>[2]Feuil1!C35</f>
        <v>167405</v>
      </c>
      <c r="H24" s="65"/>
      <c r="I24" s="140"/>
      <c r="J24" s="50"/>
      <c r="K24" s="50"/>
      <c r="L24" s="85"/>
      <c r="M24" s="15"/>
      <c r="N24" s="16"/>
      <c r="O24" s="15"/>
      <c r="Q24" s="26"/>
    </row>
    <row r="25" spans="1:17" ht="15" thickBot="1" x14ac:dyDescent="0.4">
      <c r="A25" s="13" t="s">
        <v>50</v>
      </c>
      <c r="B25" s="72"/>
      <c r="C25" s="27"/>
      <c r="D25" s="27"/>
      <c r="E25" s="62"/>
      <c r="F25" s="65"/>
      <c r="G25" s="136" t="s">
        <v>51</v>
      </c>
      <c r="H25" s="65"/>
      <c r="I25" s="140"/>
      <c r="J25" s="50"/>
      <c r="K25" s="50"/>
      <c r="L25" s="85"/>
      <c r="M25" s="15"/>
      <c r="N25" s="13"/>
      <c r="O25" s="15"/>
      <c r="Q25" s="26"/>
    </row>
    <row r="26" spans="1:17" ht="30" customHeight="1" thickTop="1" thickBot="1" x14ac:dyDescent="0.4">
      <c r="A26" s="81"/>
      <c r="B26" s="69"/>
      <c r="C26" s="28"/>
      <c r="D26" s="28"/>
      <c r="E26" s="69"/>
      <c r="F26" s="78"/>
      <c r="G26" s="63"/>
      <c r="H26" s="78"/>
      <c r="I26" s="78"/>
      <c r="J26" s="51"/>
      <c r="K26" s="51"/>
      <c r="L26" s="87"/>
      <c r="M26" s="9"/>
      <c r="N26" s="8"/>
      <c r="O26" s="9"/>
      <c r="Q26" s="26"/>
    </row>
    <row r="27" spans="1:17" ht="15" thickTop="1" x14ac:dyDescent="0.35">
      <c r="A27" s="10"/>
      <c r="B27" s="72"/>
      <c r="C27" s="75"/>
      <c r="D27" s="75"/>
      <c r="E27" s="72"/>
      <c r="F27" s="64"/>
      <c r="G27" s="13"/>
      <c r="H27" s="64"/>
      <c r="I27" s="64"/>
      <c r="J27" s="49"/>
      <c r="K27" s="49"/>
      <c r="L27" s="49"/>
      <c r="M27" s="17"/>
      <c r="N27" s="16"/>
      <c r="O27" s="17"/>
      <c r="P27" s="67"/>
      <c r="Q27" s="26"/>
    </row>
    <row r="28" spans="1:17" x14ac:dyDescent="0.35">
      <c r="A28" s="13"/>
      <c r="B28" s="27"/>
      <c r="C28" s="27"/>
      <c r="D28" s="27"/>
      <c r="E28" s="62"/>
      <c r="F28" s="14"/>
      <c r="H28" s="14"/>
      <c r="I28" s="14"/>
      <c r="J28" s="50"/>
      <c r="K28" s="50"/>
      <c r="L28" s="50"/>
      <c r="M28" s="15"/>
      <c r="N28" s="16"/>
      <c r="O28" s="15"/>
      <c r="Q28" s="26"/>
    </row>
  </sheetData>
  <mergeCells count="15">
    <mergeCell ref="A2:O2"/>
    <mergeCell ref="A3:O3"/>
    <mergeCell ref="G9:M9"/>
    <mergeCell ref="N9:O9"/>
    <mergeCell ref="A10:A11"/>
    <mergeCell ref="C10:C11"/>
    <mergeCell ref="A4:O4"/>
    <mergeCell ref="V9:Y9"/>
    <mergeCell ref="G12:G19"/>
    <mergeCell ref="P4:Q4"/>
    <mergeCell ref="B10:B11"/>
    <mergeCell ref="J10:K10"/>
    <mergeCell ref="L10:M10"/>
    <mergeCell ref="E10:E11"/>
    <mergeCell ref="M12:M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9E4AC-72C1-4862-A9BC-7850AF29FD3A}">
  <dimension ref="A1:X70"/>
  <sheetViews>
    <sheetView showRuler="0" topLeftCell="A2" zoomScale="70" zoomScaleNormal="70" workbookViewId="0">
      <selection activeCell="S3" sqref="S3"/>
    </sheetView>
  </sheetViews>
  <sheetFormatPr baseColWidth="10" defaultRowHeight="15.5" x14ac:dyDescent="0.35"/>
  <cols>
    <col min="1" max="1" width="15.81640625" style="142" customWidth="1"/>
    <col min="2" max="2" width="6" style="142" bestFit="1" customWidth="1"/>
    <col min="3" max="3" width="16.36328125" style="142" customWidth="1"/>
    <col min="4" max="4" width="17.453125" style="142" customWidth="1"/>
    <col min="5" max="5" width="9.6328125" style="142" customWidth="1"/>
    <col min="6" max="6" width="16.90625" style="142" customWidth="1"/>
    <col min="7" max="7" width="15.6328125" style="142" bestFit="1" customWidth="1"/>
    <col min="8" max="8" width="11" style="142" customWidth="1"/>
    <col min="9" max="9" width="17.54296875" style="142" bestFit="1" customWidth="1"/>
    <col min="10" max="10" width="16.7265625" style="142" bestFit="1" customWidth="1"/>
    <col min="11" max="11" width="12.08984375" style="142" customWidth="1"/>
    <col min="12" max="12" width="12.08984375" style="142" hidden="1" customWidth="1"/>
    <col min="13" max="13" width="9.08984375" style="143" hidden="1" customWidth="1"/>
    <col min="14" max="15" width="0" style="142" hidden="1" customWidth="1"/>
    <col min="16" max="16" width="10.90625" style="142"/>
    <col min="17" max="17" width="8.1796875" style="142" customWidth="1"/>
    <col min="18" max="18" width="9.6328125" style="142" customWidth="1"/>
    <col min="19" max="16384" width="10.90625" style="142"/>
  </cols>
  <sheetData>
    <row r="1" spans="1:24" ht="16" thickBot="1" x14ac:dyDescent="0.4">
      <c r="A1" s="268" t="s">
        <v>52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24" ht="58.5" customHeight="1" thickBot="1" x14ac:dyDescent="0.4">
      <c r="A2" s="144" t="s">
        <v>53</v>
      </c>
      <c r="B2" s="145" t="s">
        <v>54</v>
      </c>
      <c r="C2" s="145" t="s">
        <v>232</v>
      </c>
      <c r="D2" s="146" t="s">
        <v>55</v>
      </c>
      <c r="E2" s="146" t="s">
        <v>56</v>
      </c>
      <c r="F2" s="146" t="s">
        <v>57</v>
      </c>
      <c r="G2" s="269" t="s">
        <v>58</v>
      </c>
      <c r="H2" s="270"/>
      <c r="I2" s="269" t="s">
        <v>59</v>
      </c>
      <c r="J2" s="271"/>
      <c r="K2" s="207" t="s">
        <v>60</v>
      </c>
      <c r="L2" s="207" t="s">
        <v>243</v>
      </c>
      <c r="M2" s="199" t="s">
        <v>61</v>
      </c>
      <c r="N2" s="158" t="s">
        <v>45</v>
      </c>
      <c r="O2" s="189">
        <f>SUM(K23:K27)+3.6</f>
        <v>15.749999999999998</v>
      </c>
      <c r="P2" s="188"/>
      <c r="Q2" s="73" t="s">
        <v>30</v>
      </c>
      <c r="R2" s="73" t="s">
        <v>31</v>
      </c>
      <c r="S2" s="73" t="s">
        <v>32</v>
      </c>
      <c r="T2" s="73" t="s">
        <v>33</v>
      </c>
      <c r="U2" s="272" t="s">
        <v>250</v>
      </c>
      <c r="V2" s="273"/>
      <c r="W2" s="274"/>
      <c r="X2" s="218"/>
    </row>
    <row r="3" spans="1:24" x14ac:dyDescent="0.35">
      <c r="A3" s="147"/>
      <c r="B3" s="148"/>
      <c r="C3" s="148"/>
      <c r="D3" s="149"/>
      <c r="E3" s="149"/>
      <c r="F3" s="149"/>
      <c r="G3" s="150" t="s">
        <v>62</v>
      </c>
      <c r="H3" s="150" t="s">
        <v>63</v>
      </c>
      <c r="I3" s="150" t="s">
        <v>62</v>
      </c>
      <c r="J3" s="193" t="s">
        <v>64</v>
      </c>
      <c r="K3" s="208"/>
      <c r="L3" s="208"/>
      <c r="M3" s="200"/>
      <c r="Q3" s="174" t="s">
        <v>39</v>
      </c>
      <c r="R3" s="175">
        <f>K23+K25+K27+K28+K32+K35+K34+K36+K38+K39+K44+K45+K47+K51+K52+K53++K54+K55+K58+K59+K61+K62+K5+K7+K14+K16+K21+K22+K17+K18+K19+K20+K15</f>
        <v>587.16449999999986</v>
      </c>
      <c r="S3" s="174">
        <v>17.600000000000001</v>
      </c>
      <c r="T3" s="174">
        <v>0.5</v>
      </c>
      <c r="U3" s="217"/>
      <c r="V3" s="218"/>
      <c r="W3" s="218"/>
      <c r="X3" s="218"/>
    </row>
    <row r="4" spans="1:24" x14ac:dyDescent="0.35">
      <c r="A4" s="151" t="s">
        <v>65</v>
      </c>
      <c r="B4" s="152"/>
      <c r="C4" s="152"/>
      <c r="D4" s="153"/>
      <c r="E4" s="153"/>
      <c r="F4" s="153"/>
      <c r="G4" s="154"/>
      <c r="H4" s="154"/>
      <c r="I4" s="154"/>
      <c r="J4" s="194"/>
      <c r="K4" s="159"/>
      <c r="L4" s="159"/>
      <c r="M4" s="201"/>
      <c r="Q4" s="174" t="s">
        <v>240</v>
      </c>
      <c r="R4" s="175">
        <f>K9*2+K10*3+K11+K13</f>
        <v>224.6</v>
      </c>
      <c r="S4" s="174">
        <v>6.7</v>
      </c>
      <c r="T4" s="174">
        <v>0.5</v>
      </c>
      <c r="U4" s="217"/>
      <c r="V4" s="218"/>
      <c r="W4" s="218"/>
      <c r="X4" s="218"/>
    </row>
    <row r="5" spans="1:24" s="182" customFormat="1" ht="43.5" customHeight="1" x14ac:dyDescent="0.35">
      <c r="A5" s="176" t="s">
        <v>229</v>
      </c>
      <c r="B5" s="178">
        <v>1</v>
      </c>
      <c r="C5" s="177" t="s">
        <v>231</v>
      </c>
      <c r="D5" s="179" t="s">
        <v>230</v>
      </c>
      <c r="E5" s="180"/>
      <c r="F5" s="180" t="s">
        <v>68</v>
      </c>
      <c r="G5" s="181"/>
      <c r="H5" s="181"/>
      <c r="I5" s="181"/>
      <c r="J5" s="195"/>
      <c r="K5" s="209">
        <v>267.5</v>
      </c>
      <c r="L5" s="209"/>
      <c r="M5" s="202"/>
      <c r="O5" s="142"/>
      <c r="P5" s="142"/>
      <c r="Q5" s="174" t="s">
        <v>40</v>
      </c>
      <c r="R5" s="175">
        <f>K24+K26+K30+K31+K40+K41+K42+K48+K43+K49+K64+K65+K8+K6</f>
        <v>123.565</v>
      </c>
      <c r="S5" s="174">
        <v>1</v>
      </c>
      <c r="T5" s="174">
        <v>0.5</v>
      </c>
      <c r="U5" s="275" t="s">
        <v>251</v>
      </c>
      <c r="V5" s="276"/>
      <c r="W5" s="277"/>
      <c r="X5" s="218"/>
    </row>
    <row r="6" spans="1:24" s="182" customFormat="1" ht="41" x14ac:dyDescent="0.35">
      <c r="A6" s="176" t="s">
        <v>229</v>
      </c>
      <c r="B6" s="178">
        <v>1</v>
      </c>
      <c r="C6" s="177" t="s">
        <v>231</v>
      </c>
      <c r="D6" s="179" t="s">
        <v>233</v>
      </c>
      <c r="E6" s="180"/>
      <c r="F6" s="180" t="s">
        <v>40</v>
      </c>
      <c r="G6" s="181"/>
      <c r="H6" s="181"/>
      <c r="I6" s="181"/>
      <c r="J6" s="195"/>
      <c r="K6" s="220">
        <f>25.3*7.1/2</f>
        <v>89.814999999999998</v>
      </c>
      <c r="L6" s="210"/>
      <c r="M6" s="202"/>
      <c r="P6" s="221" t="s">
        <v>249</v>
      </c>
      <c r="Q6" s="174" t="s">
        <v>43</v>
      </c>
      <c r="R6" s="174">
        <f>K50</f>
        <v>1.3</v>
      </c>
      <c r="S6" s="174">
        <v>0</v>
      </c>
      <c r="T6" s="174">
        <v>0.5</v>
      </c>
    </row>
    <row r="7" spans="1:24" s="182" customFormat="1" ht="31" x14ac:dyDescent="0.35">
      <c r="A7" s="176" t="s">
        <v>229</v>
      </c>
      <c r="B7" s="178">
        <v>1</v>
      </c>
      <c r="C7" s="177" t="s">
        <v>234</v>
      </c>
      <c r="D7" s="179" t="s">
        <v>235</v>
      </c>
      <c r="E7" s="180"/>
      <c r="F7" s="183" t="s">
        <v>68</v>
      </c>
      <c r="G7" s="181"/>
      <c r="H7" s="181"/>
      <c r="I7" s="181"/>
      <c r="J7" s="195"/>
      <c r="K7" s="183" t="s">
        <v>239</v>
      </c>
      <c r="L7" s="183"/>
      <c r="M7" s="203"/>
      <c r="Q7" s="158" t="s">
        <v>45</v>
      </c>
      <c r="R7" s="219">
        <f>SUM(R3:R6)</f>
        <v>936.62949999999978</v>
      </c>
    </row>
    <row r="8" spans="1:24" s="182" customFormat="1" ht="41" x14ac:dyDescent="0.35">
      <c r="A8" s="176" t="s">
        <v>237</v>
      </c>
      <c r="B8" s="178">
        <v>1</v>
      </c>
      <c r="C8" s="177" t="s">
        <v>231</v>
      </c>
      <c r="D8" s="179" t="s">
        <v>236</v>
      </c>
      <c r="E8" s="180"/>
      <c r="F8" s="180" t="s">
        <v>40</v>
      </c>
      <c r="G8" s="181"/>
      <c r="H8" s="181"/>
      <c r="I8" s="181"/>
      <c r="J8" s="195"/>
      <c r="K8" s="211">
        <v>0.2</v>
      </c>
      <c r="L8" s="211"/>
      <c r="M8" s="202"/>
    </row>
    <row r="9" spans="1:24" s="182" customFormat="1" x14ac:dyDescent="0.35">
      <c r="A9" s="176" t="s">
        <v>237</v>
      </c>
      <c r="B9" s="192">
        <v>2</v>
      </c>
      <c r="C9" s="177"/>
      <c r="D9" s="179"/>
      <c r="E9" s="180"/>
      <c r="F9" s="180" t="s">
        <v>240</v>
      </c>
      <c r="G9" s="181"/>
      <c r="H9" s="181"/>
      <c r="I9" s="181"/>
      <c r="J9" s="195"/>
      <c r="K9" s="211">
        <v>1.9</v>
      </c>
      <c r="L9" s="211"/>
      <c r="M9" s="202"/>
    </row>
    <row r="10" spans="1:24" s="182" customFormat="1" x14ac:dyDescent="0.35">
      <c r="A10" s="176" t="s">
        <v>237</v>
      </c>
      <c r="B10" s="192">
        <v>3</v>
      </c>
      <c r="C10" s="177"/>
      <c r="D10" s="179"/>
      <c r="E10" s="180"/>
      <c r="F10" s="180" t="s">
        <v>240</v>
      </c>
      <c r="G10" s="181"/>
      <c r="H10" s="181"/>
      <c r="I10" s="181"/>
      <c r="J10" s="195"/>
      <c r="K10" s="211">
        <v>4</v>
      </c>
      <c r="L10" s="211"/>
      <c r="M10" s="202"/>
    </row>
    <row r="11" spans="1:24" s="182" customFormat="1" x14ac:dyDescent="0.35">
      <c r="A11" s="176" t="s">
        <v>237</v>
      </c>
      <c r="B11" s="178">
        <v>1</v>
      </c>
      <c r="C11" s="177"/>
      <c r="D11" s="179"/>
      <c r="E11" s="180"/>
      <c r="F11" s="180" t="s">
        <v>240</v>
      </c>
      <c r="G11" s="181"/>
      <c r="H11" s="181"/>
      <c r="I11" s="181"/>
      <c r="J11" s="195"/>
      <c r="K11" s="211">
        <v>2.8</v>
      </c>
      <c r="L11" s="211"/>
      <c r="M11" s="202"/>
    </row>
    <row r="12" spans="1:24" s="182" customFormat="1" x14ac:dyDescent="0.35">
      <c r="A12" s="176" t="s">
        <v>237</v>
      </c>
      <c r="B12" s="178">
        <v>1</v>
      </c>
      <c r="C12" s="177"/>
      <c r="D12" s="179"/>
      <c r="E12" s="180"/>
      <c r="F12" s="180" t="s">
        <v>241</v>
      </c>
      <c r="G12" s="181"/>
      <c r="H12" s="181"/>
      <c r="I12" s="181"/>
      <c r="J12" s="195"/>
      <c r="K12" s="211"/>
      <c r="L12" s="211"/>
      <c r="M12" s="202"/>
    </row>
    <row r="13" spans="1:24" s="182" customFormat="1" ht="41" x14ac:dyDescent="0.35">
      <c r="A13" s="176" t="s">
        <v>237</v>
      </c>
      <c r="B13" s="178">
        <v>1</v>
      </c>
      <c r="C13" s="177" t="s">
        <v>231</v>
      </c>
      <c r="D13" s="179"/>
      <c r="E13" s="180"/>
      <c r="F13" s="191" t="s">
        <v>240</v>
      </c>
      <c r="G13" s="181"/>
      <c r="H13" s="181"/>
      <c r="I13" s="181"/>
      <c r="J13" s="195"/>
      <c r="K13" s="211">
        <v>206</v>
      </c>
      <c r="L13" s="212"/>
      <c r="M13" s="202"/>
    </row>
    <row r="14" spans="1:24" s="182" customFormat="1" x14ac:dyDescent="0.35">
      <c r="A14" s="176" t="s">
        <v>242</v>
      </c>
      <c r="B14" s="178">
        <v>1</v>
      </c>
      <c r="C14" s="177"/>
      <c r="D14" s="179"/>
      <c r="E14" s="180"/>
      <c r="F14" s="180" t="s">
        <v>68</v>
      </c>
      <c r="G14" s="181"/>
      <c r="H14" s="181"/>
      <c r="I14" s="181"/>
      <c r="J14" s="195"/>
      <c r="K14" s="211">
        <v>1.46</v>
      </c>
      <c r="L14" s="211"/>
      <c r="M14" s="202"/>
    </row>
    <row r="15" spans="1:24" s="182" customFormat="1" ht="41" x14ac:dyDescent="0.35">
      <c r="A15" s="176" t="s">
        <v>242</v>
      </c>
      <c r="B15" s="178"/>
      <c r="C15" s="177" t="s">
        <v>231</v>
      </c>
      <c r="D15" s="179"/>
      <c r="E15" s="180"/>
      <c r="F15" s="180" t="s">
        <v>68</v>
      </c>
      <c r="G15" s="181"/>
      <c r="H15" s="181"/>
      <c r="I15" s="181"/>
      <c r="J15" s="195"/>
      <c r="K15" s="212">
        <v>86</v>
      </c>
      <c r="L15" s="211"/>
      <c r="M15" s="202"/>
    </row>
    <row r="16" spans="1:24" s="182" customFormat="1" ht="41" x14ac:dyDescent="0.35">
      <c r="A16" s="176" t="s">
        <v>244</v>
      </c>
      <c r="B16" s="178">
        <v>1</v>
      </c>
      <c r="C16" s="177" t="s">
        <v>231</v>
      </c>
      <c r="D16" s="179" t="s">
        <v>245</v>
      </c>
      <c r="E16" s="180"/>
      <c r="F16" s="180" t="s">
        <v>68</v>
      </c>
      <c r="G16" s="181"/>
      <c r="H16" s="181"/>
      <c r="I16" s="181"/>
      <c r="J16" s="195"/>
      <c r="K16" s="211">
        <v>61</v>
      </c>
      <c r="L16" s="211"/>
      <c r="M16" s="202"/>
    </row>
    <row r="17" spans="1:20" s="182" customFormat="1" ht="27.5" customHeight="1" x14ac:dyDescent="0.35">
      <c r="A17" s="176" t="s">
        <v>246</v>
      </c>
      <c r="B17" s="178">
        <v>1</v>
      </c>
      <c r="C17" s="177" t="s">
        <v>247</v>
      </c>
      <c r="D17" s="179" t="s">
        <v>66</v>
      </c>
      <c r="E17" s="180" t="s">
        <v>107</v>
      </c>
      <c r="F17" s="180" t="s">
        <v>68</v>
      </c>
      <c r="G17" s="181"/>
      <c r="H17" s="181"/>
      <c r="I17" s="181"/>
      <c r="J17" s="195"/>
      <c r="K17" s="220">
        <f>2.59*7.1/2</f>
        <v>9.1944999999999997</v>
      </c>
      <c r="L17" s="211"/>
      <c r="M17" s="202"/>
      <c r="P17" s="221" t="s">
        <v>249</v>
      </c>
    </row>
    <row r="18" spans="1:20" s="182" customFormat="1" ht="27.5" customHeight="1" x14ac:dyDescent="0.35">
      <c r="A18" s="176" t="s">
        <v>246</v>
      </c>
      <c r="B18" s="178">
        <v>1</v>
      </c>
      <c r="C18" s="177" t="s">
        <v>247</v>
      </c>
      <c r="D18" s="179" t="s">
        <v>66</v>
      </c>
      <c r="E18" s="180" t="s">
        <v>107</v>
      </c>
      <c r="F18" s="180" t="s">
        <v>68</v>
      </c>
      <c r="G18" s="181"/>
      <c r="H18" s="181"/>
      <c r="I18" s="181"/>
      <c r="J18" s="195"/>
      <c r="K18" s="220">
        <v>3.5</v>
      </c>
      <c r="L18" s="211"/>
      <c r="M18" s="202"/>
      <c r="P18" s="221" t="s">
        <v>249</v>
      </c>
    </row>
    <row r="19" spans="1:20" s="182" customFormat="1" ht="27.5" customHeight="1" x14ac:dyDescent="0.35">
      <c r="A19" s="176" t="s">
        <v>246</v>
      </c>
      <c r="B19" s="178">
        <v>1</v>
      </c>
      <c r="C19" s="177" t="s">
        <v>247</v>
      </c>
      <c r="D19" s="179" t="s">
        <v>66</v>
      </c>
      <c r="E19" s="180" t="s">
        <v>107</v>
      </c>
      <c r="F19" s="180" t="s">
        <v>68</v>
      </c>
      <c r="G19" s="181"/>
      <c r="H19" s="181"/>
      <c r="I19" s="181"/>
      <c r="J19" s="195"/>
      <c r="K19" s="220">
        <f>1.5*7.1/2</f>
        <v>5.3249999999999993</v>
      </c>
      <c r="L19" s="211"/>
      <c r="M19" s="202"/>
      <c r="P19" s="221" t="s">
        <v>249</v>
      </c>
    </row>
    <row r="20" spans="1:20" s="182" customFormat="1" ht="27.5" customHeight="1" x14ac:dyDescent="0.35">
      <c r="A20" s="176" t="s">
        <v>246</v>
      </c>
      <c r="B20" s="178">
        <v>1</v>
      </c>
      <c r="C20" s="177" t="s">
        <v>247</v>
      </c>
      <c r="D20" s="179" t="s">
        <v>66</v>
      </c>
      <c r="E20" s="180" t="s">
        <v>107</v>
      </c>
      <c r="F20" s="180" t="s">
        <v>68</v>
      </c>
      <c r="G20" s="181"/>
      <c r="H20" s="181"/>
      <c r="I20" s="181"/>
      <c r="J20" s="195"/>
      <c r="K20" s="220">
        <v>3.5</v>
      </c>
      <c r="L20" s="211"/>
      <c r="M20" s="202"/>
      <c r="P20" s="221" t="s">
        <v>249</v>
      </c>
    </row>
    <row r="21" spans="1:20" s="182" customFormat="1" x14ac:dyDescent="0.35">
      <c r="A21" s="176" t="s">
        <v>246</v>
      </c>
      <c r="B21" s="178">
        <v>1</v>
      </c>
      <c r="C21" s="177"/>
      <c r="D21" s="179" t="s">
        <v>248</v>
      </c>
      <c r="E21" s="180"/>
      <c r="F21" s="180" t="s">
        <v>68</v>
      </c>
      <c r="G21" s="181"/>
      <c r="H21" s="181"/>
      <c r="I21" s="181"/>
      <c r="J21" s="195"/>
      <c r="K21" s="211">
        <v>2.5</v>
      </c>
      <c r="L21" s="211"/>
      <c r="M21" s="202"/>
    </row>
    <row r="22" spans="1:20" s="182" customFormat="1" x14ac:dyDescent="0.35">
      <c r="A22" s="176" t="s">
        <v>50</v>
      </c>
      <c r="B22" s="178">
        <v>1</v>
      </c>
      <c r="C22" s="177"/>
      <c r="D22" s="179"/>
      <c r="E22" s="180"/>
      <c r="F22" s="180" t="s">
        <v>68</v>
      </c>
      <c r="G22" s="181"/>
      <c r="H22" s="181"/>
      <c r="I22" s="181"/>
      <c r="J22" s="195"/>
      <c r="K22" s="211">
        <v>63.4</v>
      </c>
      <c r="L22" s="211"/>
      <c r="M22" s="202"/>
    </row>
    <row r="23" spans="1:20" s="188" customFormat="1" ht="29" customHeight="1" x14ac:dyDescent="0.35">
      <c r="A23" s="184" t="s">
        <v>238</v>
      </c>
      <c r="B23" s="185">
        <v>1</v>
      </c>
      <c r="C23" s="185"/>
      <c r="D23" s="186" t="s">
        <v>66</v>
      </c>
      <c r="E23" s="186" t="s">
        <v>67</v>
      </c>
      <c r="F23" s="186" t="s">
        <v>68</v>
      </c>
      <c r="G23" s="187" t="s">
        <v>69</v>
      </c>
      <c r="H23" s="187" t="s">
        <v>70</v>
      </c>
      <c r="I23" s="187" t="s">
        <v>71</v>
      </c>
      <c r="J23" s="196"/>
      <c r="K23" s="213">
        <v>2.5</v>
      </c>
      <c r="L23" s="213"/>
      <c r="M23" s="204"/>
      <c r="Q23" s="182"/>
      <c r="R23" s="182"/>
      <c r="S23" s="182"/>
      <c r="T23" s="182"/>
    </row>
    <row r="24" spans="1:20" x14ac:dyDescent="0.35">
      <c r="A24" s="155" t="s">
        <v>72</v>
      </c>
      <c r="B24" s="156">
        <v>1</v>
      </c>
      <c r="C24" s="156"/>
      <c r="D24" s="153" t="s">
        <v>66</v>
      </c>
      <c r="E24" s="153">
        <v>2001</v>
      </c>
      <c r="F24" s="153" t="s">
        <v>40</v>
      </c>
      <c r="G24" s="157" t="s">
        <v>73</v>
      </c>
      <c r="H24" s="157"/>
      <c r="I24" s="157"/>
      <c r="J24" s="194">
        <v>2106732</v>
      </c>
      <c r="K24" s="159">
        <v>2.35</v>
      </c>
      <c r="L24" s="159"/>
      <c r="M24" s="201"/>
      <c r="Q24" s="188"/>
      <c r="R24" s="188"/>
      <c r="S24" s="188"/>
      <c r="T24" s="188"/>
    </row>
    <row r="25" spans="1:20" x14ac:dyDescent="0.35">
      <c r="A25" s="155" t="s">
        <v>74</v>
      </c>
      <c r="B25" s="159">
        <v>1</v>
      </c>
      <c r="C25" s="159"/>
      <c r="D25" s="153" t="s">
        <v>75</v>
      </c>
      <c r="E25" s="153" t="s">
        <v>76</v>
      </c>
      <c r="F25" s="153" t="s">
        <v>77</v>
      </c>
      <c r="G25" s="157" t="s">
        <v>78</v>
      </c>
      <c r="H25" s="157" t="s">
        <v>79</v>
      </c>
      <c r="I25" s="157" t="s">
        <v>80</v>
      </c>
      <c r="J25" s="194" t="s">
        <v>81</v>
      </c>
      <c r="K25" s="214">
        <v>2.5</v>
      </c>
      <c r="L25" s="214"/>
      <c r="M25" s="201"/>
    </row>
    <row r="26" spans="1:20" x14ac:dyDescent="0.35">
      <c r="A26" s="155" t="s">
        <v>82</v>
      </c>
      <c r="B26" s="156">
        <v>1</v>
      </c>
      <c r="C26" s="156"/>
      <c r="D26" s="153" t="s">
        <v>66</v>
      </c>
      <c r="E26" s="153">
        <v>2001</v>
      </c>
      <c r="F26" s="153" t="s">
        <v>40</v>
      </c>
      <c r="G26" s="157" t="s">
        <v>83</v>
      </c>
      <c r="H26" s="157" t="s">
        <v>84</v>
      </c>
      <c r="I26" s="157"/>
      <c r="J26" s="194">
        <v>2102433</v>
      </c>
      <c r="K26" s="159">
        <v>2.2999999999999998</v>
      </c>
      <c r="L26" s="159"/>
      <c r="M26" s="201"/>
    </row>
    <row r="27" spans="1:20" x14ac:dyDescent="0.35">
      <c r="A27" s="155" t="s">
        <v>85</v>
      </c>
      <c r="B27" s="156">
        <v>1</v>
      </c>
      <c r="C27" s="156"/>
      <c r="D27" s="153" t="s">
        <v>75</v>
      </c>
      <c r="E27" s="153" t="s">
        <v>86</v>
      </c>
      <c r="F27" s="153" t="s">
        <v>68</v>
      </c>
      <c r="G27" s="157" t="s">
        <v>87</v>
      </c>
      <c r="H27" s="157" t="s">
        <v>88</v>
      </c>
      <c r="I27" s="157" t="s">
        <v>89</v>
      </c>
      <c r="J27" s="194"/>
      <c r="K27" s="214">
        <v>2.5</v>
      </c>
      <c r="L27" s="214"/>
      <c r="M27" s="201"/>
    </row>
    <row r="28" spans="1:20" ht="46.5" x14ac:dyDescent="0.35">
      <c r="A28" s="160" t="s">
        <v>90</v>
      </c>
      <c r="B28" s="156">
        <v>1</v>
      </c>
      <c r="C28" s="156"/>
      <c r="D28" s="153" t="s">
        <v>91</v>
      </c>
      <c r="E28" s="153" t="s">
        <v>67</v>
      </c>
      <c r="F28" s="153" t="s">
        <v>92</v>
      </c>
      <c r="G28" s="157" t="s">
        <v>93</v>
      </c>
      <c r="H28" s="157" t="s">
        <v>94</v>
      </c>
      <c r="I28" s="157" t="s">
        <v>95</v>
      </c>
      <c r="J28" s="194" t="s">
        <v>96</v>
      </c>
      <c r="K28" s="215">
        <v>3.15</v>
      </c>
      <c r="L28" s="215"/>
      <c r="M28" s="201"/>
      <c r="O28" s="157"/>
    </row>
    <row r="29" spans="1:20" x14ac:dyDescent="0.35">
      <c r="A29" s="151" t="s">
        <v>97</v>
      </c>
      <c r="B29" s="152"/>
      <c r="C29" s="152"/>
      <c r="D29" s="153"/>
      <c r="E29" s="153"/>
      <c r="F29" s="153"/>
      <c r="G29" s="157"/>
      <c r="H29" s="157"/>
      <c r="I29" s="157"/>
      <c r="J29" s="194"/>
      <c r="K29" s="159"/>
      <c r="L29" s="159"/>
      <c r="M29" s="201"/>
      <c r="O29" s="190">
        <f>SUM(K30:K32)+4.15+K34+K35+K36+K38+K39+K40+K41+K42+K43+K44+K45+4.15</f>
        <v>32.434999999999995</v>
      </c>
    </row>
    <row r="30" spans="1:20" x14ac:dyDescent="0.35">
      <c r="A30" s="155" t="s">
        <v>98</v>
      </c>
      <c r="B30" s="156">
        <v>1</v>
      </c>
      <c r="C30" s="156"/>
      <c r="D30" s="153" t="s">
        <v>66</v>
      </c>
      <c r="E30" s="153">
        <v>2000</v>
      </c>
      <c r="F30" s="153" t="s">
        <v>40</v>
      </c>
      <c r="G30" s="157" t="s">
        <v>99</v>
      </c>
      <c r="H30" s="157" t="s">
        <v>100</v>
      </c>
      <c r="I30" s="157" t="s">
        <v>101</v>
      </c>
      <c r="J30" s="194">
        <v>9002921</v>
      </c>
      <c r="K30" s="159">
        <v>2.2999999999999998</v>
      </c>
      <c r="L30" s="159"/>
      <c r="M30" s="201"/>
    </row>
    <row r="31" spans="1:20" x14ac:dyDescent="0.35">
      <c r="A31" s="155" t="s">
        <v>102</v>
      </c>
      <c r="B31" s="156">
        <v>1</v>
      </c>
      <c r="C31" s="156"/>
      <c r="D31" s="153" t="s">
        <v>66</v>
      </c>
      <c r="E31" s="153">
        <v>2000</v>
      </c>
      <c r="F31" s="153" t="s">
        <v>40</v>
      </c>
      <c r="G31" s="157" t="s">
        <v>103</v>
      </c>
      <c r="H31" s="157" t="s">
        <v>104</v>
      </c>
      <c r="I31" s="157" t="s">
        <v>105</v>
      </c>
      <c r="J31" s="194">
        <v>904123</v>
      </c>
      <c r="K31" s="159">
        <v>0.9</v>
      </c>
      <c r="L31" s="159"/>
      <c r="M31" s="201"/>
    </row>
    <row r="32" spans="1:20" x14ac:dyDescent="0.35">
      <c r="A32" s="155" t="s">
        <v>106</v>
      </c>
      <c r="B32" s="156">
        <v>1</v>
      </c>
      <c r="C32" s="156"/>
      <c r="D32" s="153" t="s">
        <v>66</v>
      </c>
      <c r="E32" s="153" t="s">
        <v>107</v>
      </c>
      <c r="F32" s="153" t="s">
        <v>68</v>
      </c>
      <c r="G32" s="157" t="s">
        <v>108</v>
      </c>
      <c r="H32" s="157" t="s">
        <v>109</v>
      </c>
      <c r="I32" s="157" t="s">
        <v>110</v>
      </c>
      <c r="J32" s="194" t="s">
        <v>111</v>
      </c>
      <c r="K32" s="214">
        <v>2.5</v>
      </c>
      <c r="L32" s="214"/>
      <c r="M32" s="201">
        <v>220</v>
      </c>
    </row>
    <row r="33" spans="1:15" x14ac:dyDescent="0.35">
      <c r="A33" s="155" t="s">
        <v>112</v>
      </c>
      <c r="B33" s="156">
        <v>1</v>
      </c>
      <c r="C33" s="156"/>
      <c r="D33" s="153" t="s">
        <v>113</v>
      </c>
      <c r="E33" s="153" t="s">
        <v>114</v>
      </c>
      <c r="F33" s="153" t="s">
        <v>115</v>
      </c>
      <c r="G33" s="157" t="s">
        <v>116</v>
      </c>
      <c r="H33" s="157" t="s">
        <v>117</v>
      </c>
      <c r="I33" s="157" t="s">
        <v>118</v>
      </c>
      <c r="J33" s="194" t="s">
        <v>119</v>
      </c>
      <c r="K33" s="216">
        <v>4.1500000000000004</v>
      </c>
      <c r="L33" s="216"/>
      <c r="M33" s="201">
        <v>400</v>
      </c>
    </row>
    <row r="34" spans="1:15" x14ac:dyDescent="0.35">
      <c r="A34" s="155" t="s">
        <v>120</v>
      </c>
      <c r="B34" s="156">
        <v>2</v>
      </c>
      <c r="C34" s="156"/>
      <c r="D34" s="153" t="s">
        <v>66</v>
      </c>
      <c r="E34" s="153" t="s">
        <v>121</v>
      </c>
      <c r="F34" s="153" t="s">
        <v>68</v>
      </c>
      <c r="G34" s="157" t="s">
        <v>122</v>
      </c>
      <c r="H34" s="157" t="s">
        <v>123</v>
      </c>
      <c r="I34" s="157" t="s">
        <v>124</v>
      </c>
      <c r="J34" s="194">
        <v>3602149</v>
      </c>
      <c r="K34" s="216">
        <v>1.0449999999999999</v>
      </c>
      <c r="L34" s="216"/>
      <c r="M34" s="201">
        <v>220</v>
      </c>
    </row>
    <row r="35" spans="1:15" x14ac:dyDescent="0.35">
      <c r="A35" s="155"/>
      <c r="B35" s="156"/>
      <c r="C35" s="156"/>
      <c r="D35" s="153"/>
      <c r="E35" s="153"/>
      <c r="F35" s="153"/>
      <c r="G35" s="157"/>
      <c r="H35" s="157" t="s">
        <v>125</v>
      </c>
      <c r="I35" s="157"/>
      <c r="J35" s="194">
        <v>3600953</v>
      </c>
      <c r="K35" s="214">
        <v>2.5</v>
      </c>
      <c r="L35" s="214"/>
      <c r="M35" s="201"/>
    </row>
    <row r="36" spans="1:15" x14ac:dyDescent="0.35">
      <c r="A36" s="155" t="s">
        <v>126</v>
      </c>
      <c r="B36" s="156">
        <v>1</v>
      </c>
      <c r="C36" s="156"/>
      <c r="D36" s="153" t="s">
        <v>66</v>
      </c>
      <c r="E36" s="153" t="s">
        <v>121</v>
      </c>
      <c r="F36" s="153" t="s">
        <v>68</v>
      </c>
      <c r="G36" s="157" t="s">
        <v>127</v>
      </c>
      <c r="H36" s="157" t="s">
        <v>128</v>
      </c>
      <c r="I36" s="157" t="s">
        <v>129</v>
      </c>
      <c r="J36" s="194">
        <v>3901046</v>
      </c>
      <c r="K36" s="216">
        <v>1.0449999999999999</v>
      </c>
      <c r="L36" s="216"/>
      <c r="M36" s="201">
        <v>220</v>
      </c>
    </row>
    <row r="37" spans="1:15" x14ac:dyDescent="0.35">
      <c r="A37" s="155" t="s">
        <v>130</v>
      </c>
      <c r="B37" s="156">
        <v>1</v>
      </c>
      <c r="C37" s="156"/>
      <c r="D37" s="153" t="s">
        <v>113</v>
      </c>
      <c r="E37" s="153" t="s">
        <v>131</v>
      </c>
      <c r="F37" s="153" t="s">
        <v>115</v>
      </c>
      <c r="G37" s="157" t="s">
        <v>116</v>
      </c>
      <c r="H37" s="157" t="s">
        <v>132</v>
      </c>
      <c r="I37" s="157" t="s">
        <v>118</v>
      </c>
      <c r="J37" s="194" t="s">
        <v>133</v>
      </c>
      <c r="K37" s="216">
        <v>4.1500000000000004</v>
      </c>
      <c r="L37" s="216"/>
      <c r="M37" s="201">
        <v>400</v>
      </c>
    </row>
    <row r="38" spans="1:15" x14ac:dyDescent="0.35">
      <c r="A38" s="155" t="s">
        <v>134</v>
      </c>
      <c r="B38" s="156">
        <v>1</v>
      </c>
      <c r="C38" s="156"/>
      <c r="D38" s="153" t="s">
        <v>66</v>
      </c>
      <c r="E38" s="153"/>
      <c r="F38" s="153" t="s">
        <v>135</v>
      </c>
      <c r="G38" s="157" t="s">
        <v>136</v>
      </c>
      <c r="H38" s="157"/>
      <c r="I38" s="157" t="s">
        <v>137</v>
      </c>
      <c r="J38" s="194">
        <v>1300115</v>
      </c>
      <c r="K38" s="159">
        <v>1.9</v>
      </c>
      <c r="L38" s="159"/>
      <c r="M38" s="201"/>
    </row>
    <row r="39" spans="1:15" x14ac:dyDescent="0.35">
      <c r="A39" s="155"/>
      <c r="B39" s="156">
        <v>1</v>
      </c>
      <c r="C39" s="156"/>
      <c r="D39" s="153" t="s">
        <v>66</v>
      </c>
      <c r="E39" s="153"/>
      <c r="F39" s="153" t="s">
        <v>135</v>
      </c>
      <c r="G39" s="157" t="s">
        <v>136</v>
      </c>
      <c r="H39" s="157"/>
      <c r="I39" s="157" t="s">
        <v>137</v>
      </c>
      <c r="J39" s="194">
        <v>1300398</v>
      </c>
      <c r="K39" s="159">
        <v>1.9</v>
      </c>
      <c r="L39" s="159"/>
      <c r="M39" s="201"/>
    </row>
    <row r="40" spans="1:15" x14ac:dyDescent="0.35">
      <c r="A40" s="155" t="s">
        <v>138</v>
      </c>
      <c r="B40" s="156">
        <v>1</v>
      </c>
      <c r="C40" s="156"/>
      <c r="D40" s="153" t="s">
        <v>66</v>
      </c>
      <c r="E40" s="153">
        <v>1992</v>
      </c>
      <c r="F40" s="153" t="s">
        <v>40</v>
      </c>
      <c r="G40" s="157" t="s">
        <v>136</v>
      </c>
      <c r="H40" s="157"/>
      <c r="I40" s="157" t="s">
        <v>139</v>
      </c>
      <c r="J40" s="194">
        <v>1300414</v>
      </c>
      <c r="K40" s="159">
        <v>1.9</v>
      </c>
      <c r="L40" s="159"/>
      <c r="M40" s="201"/>
    </row>
    <row r="41" spans="1:15" x14ac:dyDescent="0.35">
      <c r="A41" s="155"/>
      <c r="B41" s="156">
        <v>1</v>
      </c>
      <c r="C41" s="156"/>
      <c r="D41" s="153" t="s">
        <v>66</v>
      </c>
      <c r="E41" s="153">
        <v>1992</v>
      </c>
      <c r="F41" s="153" t="s">
        <v>40</v>
      </c>
      <c r="G41" s="157" t="s">
        <v>140</v>
      </c>
      <c r="H41" s="157"/>
      <c r="I41" s="157" t="s">
        <v>139</v>
      </c>
      <c r="J41" s="194">
        <v>1300394</v>
      </c>
      <c r="K41" s="159">
        <v>2.2999999999999998</v>
      </c>
      <c r="L41" s="159"/>
      <c r="M41" s="201"/>
    </row>
    <row r="42" spans="1:15" x14ac:dyDescent="0.35">
      <c r="A42" s="155" t="s">
        <v>141</v>
      </c>
      <c r="B42" s="156">
        <v>1</v>
      </c>
      <c r="C42" s="156"/>
      <c r="D42" s="153" t="s">
        <v>66</v>
      </c>
      <c r="E42" s="153">
        <v>2001</v>
      </c>
      <c r="F42" s="153" t="s">
        <v>40</v>
      </c>
      <c r="G42" s="157" t="s">
        <v>103</v>
      </c>
      <c r="H42" s="157" t="s">
        <v>142</v>
      </c>
      <c r="I42" s="157" t="s">
        <v>105</v>
      </c>
      <c r="J42" s="194">
        <v>905700</v>
      </c>
      <c r="K42" s="159">
        <v>0.9</v>
      </c>
      <c r="L42" s="159"/>
      <c r="M42" s="201"/>
    </row>
    <row r="43" spans="1:15" x14ac:dyDescent="0.35">
      <c r="A43" s="155" t="s">
        <v>143</v>
      </c>
      <c r="B43" s="156">
        <v>1</v>
      </c>
      <c r="C43" s="156"/>
      <c r="D43" s="153" t="s">
        <v>66</v>
      </c>
      <c r="E43" s="153">
        <v>1992</v>
      </c>
      <c r="F43" s="153" t="s">
        <v>40</v>
      </c>
      <c r="G43" s="157" t="s">
        <v>144</v>
      </c>
      <c r="H43" s="157"/>
      <c r="I43" s="157" t="s">
        <v>145</v>
      </c>
      <c r="J43" s="194">
        <v>1201788</v>
      </c>
      <c r="K43" s="159">
        <v>1.4</v>
      </c>
      <c r="L43" s="159"/>
      <c r="M43" s="201"/>
    </row>
    <row r="44" spans="1:15" x14ac:dyDescent="0.35">
      <c r="A44" s="155" t="s">
        <v>146</v>
      </c>
      <c r="B44" s="156">
        <v>1</v>
      </c>
      <c r="C44" s="156"/>
      <c r="D44" s="153" t="s">
        <v>66</v>
      </c>
      <c r="E44" s="153" t="s">
        <v>121</v>
      </c>
      <c r="F44" s="153" t="s">
        <v>68</v>
      </c>
      <c r="G44" s="157" t="s">
        <v>122</v>
      </c>
      <c r="H44" s="157"/>
      <c r="I44" s="157" t="s">
        <v>147</v>
      </c>
      <c r="J44" s="194">
        <v>3900104</v>
      </c>
      <c r="K44" s="216">
        <v>1.0449999999999999</v>
      </c>
      <c r="L44" s="216"/>
      <c r="M44" s="201">
        <v>220</v>
      </c>
    </row>
    <row r="45" spans="1:15" x14ac:dyDescent="0.35">
      <c r="A45" s="155" t="s">
        <v>148</v>
      </c>
      <c r="B45" s="156">
        <v>1</v>
      </c>
      <c r="C45" s="156"/>
      <c r="D45" s="153" t="s">
        <v>66</v>
      </c>
      <c r="E45" s="153" t="s">
        <v>107</v>
      </c>
      <c r="F45" s="153" t="s">
        <v>68</v>
      </c>
      <c r="G45" s="157" t="s">
        <v>108</v>
      </c>
      <c r="H45" s="157" t="s">
        <v>149</v>
      </c>
      <c r="I45" s="157" t="s">
        <v>150</v>
      </c>
      <c r="J45" s="194" t="s">
        <v>151</v>
      </c>
      <c r="K45" s="214">
        <v>2.5</v>
      </c>
      <c r="L45" s="214"/>
      <c r="M45" s="201"/>
    </row>
    <row r="46" spans="1:15" x14ac:dyDescent="0.35">
      <c r="A46" s="151" t="s">
        <v>152</v>
      </c>
      <c r="B46" s="152"/>
      <c r="C46" s="152"/>
      <c r="D46" s="153"/>
      <c r="E46" s="153"/>
      <c r="F46" s="153"/>
      <c r="G46" s="157"/>
      <c r="H46" s="157"/>
      <c r="I46" s="157"/>
      <c r="J46" s="194"/>
      <c r="K46" s="159"/>
      <c r="L46" s="159"/>
      <c r="M46" s="201"/>
      <c r="O46" s="158">
        <f>SUM(K47:K55)</f>
        <v>31.070000000000004</v>
      </c>
    </row>
    <row r="47" spans="1:15" x14ac:dyDescent="0.35">
      <c r="A47" s="155" t="s">
        <v>153</v>
      </c>
      <c r="B47" s="156">
        <v>1</v>
      </c>
      <c r="C47" s="156"/>
      <c r="D47" s="153" t="s">
        <v>154</v>
      </c>
      <c r="E47" s="153" t="s">
        <v>155</v>
      </c>
      <c r="F47" s="153" t="s">
        <v>68</v>
      </c>
      <c r="G47" s="157" t="s">
        <v>156</v>
      </c>
      <c r="H47" s="157" t="s">
        <v>157</v>
      </c>
      <c r="I47" s="157" t="s">
        <v>158</v>
      </c>
      <c r="J47" s="194" t="s">
        <v>159</v>
      </c>
      <c r="K47" s="214">
        <v>2.5</v>
      </c>
      <c r="L47" s="214"/>
      <c r="M47" s="201">
        <v>230</v>
      </c>
    </row>
    <row r="48" spans="1:15" ht="31" x14ac:dyDescent="0.35">
      <c r="A48" s="161" t="s">
        <v>160</v>
      </c>
      <c r="B48" s="162">
        <v>1</v>
      </c>
      <c r="C48" s="162"/>
      <c r="D48" s="163" t="s">
        <v>161</v>
      </c>
      <c r="E48" s="164" t="s">
        <v>162</v>
      </c>
      <c r="F48" s="164" t="s">
        <v>40</v>
      </c>
      <c r="G48" s="165" t="s">
        <v>163</v>
      </c>
      <c r="H48" s="165"/>
      <c r="I48" s="165"/>
      <c r="J48" s="197">
        <v>155251</v>
      </c>
      <c r="K48" s="214">
        <v>9.6</v>
      </c>
      <c r="L48" s="214"/>
      <c r="M48" s="205"/>
    </row>
    <row r="49" spans="1:15" x14ac:dyDescent="0.35">
      <c r="A49" s="155" t="s">
        <v>164</v>
      </c>
      <c r="B49" s="156">
        <v>1</v>
      </c>
      <c r="C49" s="156"/>
      <c r="D49" s="153" t="s">
        <v>165</v>
      </c>
      <c r="E49" s="153" t="s">
        <v>162</v>
      </c>
      <c r="F49" s="153" t="s">
        <v>40</v>
      </c>
      <c r="G49" s="157" t="s">
        <v>166</v>
      </c>
      <c r="H49" s="157"/>
      <c r="I49" s="157" t="s">
        <v>167</v>
      </c>
      <c r="J49" s="194" t="s">
        <v>168</v>
      </c>
      <c r="K49" s="159">
        <v>2.2000000000000002</v>
      </c>
      <c r="L49" s="159"/>
      <c r="M49" s="201">
        <v>400</v>
      </c>
    </row>
    <row r="50" spans="1:15" x14ac:dyDescent="0.35">
      <c r="A50" s="155" t="s">
        <v>169</v>
      </c>
      <c r="B50" s="156">
        <v>1</v>
      </c>
      <c r="C50" s="156"/>
      <c r="D50" s="153" t="s">
        <v>154</v>
      </c>
      <c r="E50" s="153" t="s">
        <v>170</v>
      </c>
      <c r="F50" s="153" t="s">
        <v>43</v>
      </c>
      <c r="G50" s="157" t="s">
        <v>171</v>
      </c>
      <c r="H50" s="157" t="s">
        <v>172</v>
      </c>
      <c r="I50" s="157" t="s">
        <v>173</v>
      </c>
      <c r="J50" s="194">
        <v>2900616</v>
      </c>
      <c r="K50" s="159">
        <v>1.3</v>
      </c>
      <c r="L50" s="159"/>
      <c r="M50" s="201"/>
    </row>
    <row r="51" spans="1:15" x14ac:dyDescent="0.35">
      <c r="A51" s="155" t="s">
        <v>174</v>
      </c>
      <c r="B51" s="156">
        <v>1</v>
      </c>
      <c r="C51" s="156"/>
      <c r="D51" s="153" t="s">
        <v>66</v>
      </c>
      <c r="E51" s="153" t="s">
        <v>175</v>
      </c>
      <c r="F51" s="153" t="s">
        <v>68</v>
      </c>
      <c r="G51" s="157" t="s">
        <v>176</v>
      </c>
      <c r="H51" s="157" t="s">
        <v>177</v>
      </c>
      <c r="I51" s="157" t="s">
        <v>178</v>
      </c>
      <c r="J51" s="194" t="s">
        <v>179</v>
      </c>
      <c r="K51" s="159">
        <v>6</v>
      </c>
      <c r="L51" s="159"/>
      <c r="M51" s="201">
        <v>230</v>
      </c>
    </row>
    <row r="52" spans="1:15" x14ac:dyDescent="0.35">
      <c r="A52" s="155" t="s">
        <v>180</v>
      </c>
      <c r="B52" s="156">
        <v>1</v>
      </c>
      <c r="C52" s="156"/>
      <c r="D52" s="153" t="s">
        <v>154</v>
      </c>
      <c r="E52" s="153" t="s">
        <v>181</v>
      </c>
      <c r="F52" s="153" t="s">
        <v>68</v>
      </c>
      <c r="G52" s="157" t="s">
        <v>182</v>
      </c>
      <c r="H52" s="157" t="s">
        <v>183</v>
      </c>
      <c r="I52" s="157" t="s">
        <v>147</v>
      </c>
      <c r="J52" s="194">
        <v>3900455</v>
      </c>
      <c r="K52" s="216">
        <v>2.35</v>
      </c>
      <c r="L52" s="216"/>
      <c r="M52" s="201">
        <v>230</v>
      </c>
    </row>
    <row r="53" spans="1:15" x14ac:dyDescent="0.35">
      <c r="A53" s="155" t="s">
        <v>184</v>
      </c>
      <c r="B53" s="156">
        <v>1</v>
      </c>
      <c r="C53" s="156"/>
      <c r="D53" s="153" t="s">
        <v>154</v>
      </c>
      <c r="E53" s="153" t="s">
        <v>114</v>
      </c>
      <c r="F53" s="153" t="s">
        <v>68</v>
      </c>
      <c r="G53" s="157" t="s">
        <v>185</v>
      </c>
      <c r="H53" s="157" t="s">
        <v>186</v>
      </c>
      <c r="I53" s="157" t="s">
        <v>187</v>
      </c>
      <c r="J53" s="194" t="s">
        <v>188</v>
      </c>
      <c r="K53" s="214">
        <v>2.5</v>
      </c>
      <c r="L53" s="214"/>
      <c r="M53" s="201"/>
    </row>
    <row r="54" spans="1:15" x14ac:dyDescent="0.35">
      <c r="A54" s="155" t="s">
        <v>189</v>
      </c>
      <c r="B54" s="156">
        <v>1</v>
      </c>
      <c r="C54" s="156"/>
      <c r="D54" s="153" t="s">
        <v>66</v>
      </c>
      <c r="E54" s="153" t="s">
        <v>190</v>
      </c>
      <c r="F54" s="153" t="s">
        <v>68</v>
      </c>
      <c r="G54" s="157" t="s">
        <v>191</v>
      </c>
      <c r="H54" s="157" t="s">
        <v>192</v>
      </c>
      <c r="I54" s="157" t="s">
        <v>193</v>
      </c>
      <c r="J54" s="194">
        <v>4900776</v>
      </c>
      <c r="K54" s="216">
        <v>2.12</v>
      </c>
      <c r="L54" s="216"/>
      <c r="M54" s="201">
        <v>230</v>
      </c>
    </row>
    <row r="55" spans="1:15" x14ac:dyDescent="0.35">
      <c r="A55" s="155" t="s">
        <v>194</v>
      </c>
      <c r="B55" s="156">
        <v>1</v>
      </c>
      <c r="C55" s="156"/>
      <c r="D55" s="153" t="s">
        <v>66</v>
      </c>
      <c r="E55" s="153" t="s">
        <v>175</v>
      </c>
      <c r="F55" s="153" t="s">
        <v>68</v>
      </c>
      <c r="G55" s="166" t="s">
        <v>195</v>
      </c>
      <c r="H55" s="166" t="s">
        <v>196</v>
      </c>
      <c r="I55" s="167" t="s">
        <v>178</v>
      </c>
      <c r="J55" s="168" t="s">
        <v>197</v>
      </c>
      <c r="K55" s="214">
        <v>2.5</v>
      </c>
      <c r="L55" s="214"/>
      <c r="M55" s="201">
        <v>230</v>
      </c>
    </row>
    <row r="56" spans="1:15" x14ac:dyDescent="0.35">
      <c r="A56" s="155"/>
      <c r="B56" s="156"/>
      <c r="C56" s="156"/>
      <c r="D56" s="153"/>
      <c r="E56" s="153"/>
      <c r="F56" s="153"/>
      <c r="G56" s="157"/>
      <c r="H56" s="157"/>
      <c r="I56" s="157"/>
      <c r="J56" s="194"/>
      <c r="K56" s="159"/>
      <c r="L56" s="159"/>
      <c r="M56" s="201"/>
    </row>
    <row r="57" spans="1:15" x14ac:dyDescent="0.35">
      <c r="A57" s="151" t="s">
        <v>198</v>
      </c>
      <c r="B57" s="152"/>
      <c r="C57" s="152"/>
      <c r="D57" s="153"/>
      <c r="E57" s="153"/>
      <c r="F57" s="153"/>
      <c r="G57" s="157"/>
      <c r="H57" s="157"/>
      <c r="I57" s="157"/>
      <c r="J57" s="194"/>
      <c r="K57" s="159"/>
      <c r="L57" s="159"/>
      <c r="M57" s="201"/>
      <c r="O57" s="158">
        <f>SUM(K58:K59)</f>
        <v>5</v>
      </c>
    </row>
    <row r="58" spans="1:15" x14ac:dyDescent="0.35">
      <c r="A58" s="155" t="s">
        <v>199</v>
      </c>
      <c r="B58" s="156">
        <v>1</v>
      </c>
      <c r="C58" s="156"/>
      <c r="D58" s="153" t="s">
        <v>200</v>
      </c>
      <c r="E58" s="153" t="s">
        <v>76</v>
      </c>
      <c r="F58" s="153" t="s">
        <v>201</v>
      </c>
      <c r="G58" s="157" t="s">
        <v>202</v>
      </c>
      <c r="H58" s="157" t="s">
        <v>203</v>
      </c>
      <c r="I58" s="157" t="s">
        <v>204</v>
      </c>
      <c r="J58" s="194" t="s">
        <v>205</v>
      </c>
      <c r="K58" s="214">
        <v>2.5</v>
      </c>
      <c r="L58" s="214"/>
      <c r="M58" s="201"/>
    </row>
    <row r="59" spans="1:15" x14ac:dyDescent="0.35">
      <c r="A59" s="155" t="s">
        <v>206</v>
      </c>
      <c r="B59" s="156">
        <v>1</v>
      </c>
      <c r="C59" s="156"/>
      <c r="D59" s="153" t="s">
        <v>200</v>
      </c>
      <c r="E59" s="153" t="s">
        <v>76</v>
      </c>
      <c r="F59" s="153" t="s">
        <v>201</v>
      </c>
      <c r="G59" s="157"/>
      <c r="H59" s="157"/>
      <c r="I59" s="157" t="s">
        <v>204</v>
      </c>
      <c r="J59" s="194" t="s">
        <v>207</v>
      </c>
      <c r="K59" s="214">
        <v>2.5</v>
      </c>
      <c r="L59" s="214"/>
      <c r="M59" s="201"/>
    </row>
    <row r="60" spans="1:15" x14ac:dyDescent="0.35">
      <c r="A60" s="151" t="s">
        <v>208</v>
      </c>
      <c r="B60" s="152"/>
      <c r="C60" s="152"/>
      <c r="D60" s="153"/>
      <c r="E60" s="153"/>
      <c r="F60" s="153"/>
      <c r="G60" s="157"/>
      <c r="H60" s="157"/>
      <c r="I60" s="157"/>
      <c r="J60" s="194"/>
      <c r="K60" s="159"/>
      <c r="L60" s="159"/>
      <c r="M60" s="201"/>
      <c r="O60" s="158">
        <f>SUM(K61:K65)</f>
        <v>15.73</v>
      </c>
    </row>
    <row r="61" spans="1:15" x14ac:dyDescent="0.35">
      <c r="A61" s="155" t="s">
        <v>209</v>
      </c>
      <c r="B61" s="156">
        <v>1</v>
      </c>
      <c r="C61" s="156"/>
      <c r="D61" s="153" t="s">
        <v>154</v>
      </c>
      <c r="E61" s="153" t="s">
        <v>181</v>
      </c>
      <c r="F61" s="153" t="s">
        <v>68</v>
      </c>
      <c r="G61" s="157" t="s">
        <v>210</v>
      </c>
      <c r="H61" s="157" t="s">
        <v>211</v>
      </c>
      <c r="I61" s="157" t="s">
        <v>212</v>
      </c>
      <c r="J61" s="194">
        <v>4901675</v>
      </c>
      <c r="K61" s="159">
        <v>2.5299999999999998</v>
      </c>
      <c r="L61" s="159"/>
      <c r="M61" s="201">
        <v>230</v>
      </c>
    </row>
    <row r="62" spans="1:15" x14ac:dyDescent="0.35">
      <c r="A62" s="155" t="s">
        <v>213</v>
      </c>
      <c r="B62" s="156">
        <v>1</v>
      </c>
      <c r="C62" s="156"/>
      <c r="D62" s="153" t="s">
        <v>154</v>
      </c>
      <c r="E62" s="153" t="s">
        <v>175</v>
      </c>
      <c r="F62" s="153" t="s">
        <v>201</v>
      </c>
      <c r="G62" s="157" t="s">
        <v>195</v>
      </c>
      <c r="H62" s="157" t="s">
        <v>214</v>
      </c>
      <c r="I62" s="157" t="s">
        <v>178</v>
      </c>
      <c r="J62" s="194" t="s">
        <v>215</v>
      </c>
      <c r="K62" s="159">
        <v>3.3</v>
      </c>
      <c r="L62" s="159"/>
      <c r="M62" s="201">
        <v>230</v>
      </c>
    </row>
    <row r="63" spans="1:15" x14ac:dyDescent="0.35">
      <c r="A63" s="155" t="s">
        <v>216</v>
      </c>
      <c r="B63" s="156">
        <v>1</v>
      </c>
      <c r="C63" s="156"/>
      <c r="D63" s="153" t="s">
        <v>217</v>
      </c>
      <c r="E63" s="153"/>
      <c r="F63" s="153"/>
      <c r="G63" s="157" t="s">
        <v>218</v>
      </c>
      <c r="H63" s="157" t="s">
        <v>219</v>
      </c>
      <c r="I63" s="157" t="s">
        <v>220</v>
      </c>
      <c r="J63" s="194"/>
      <c r="K63" s="214">
        <v>2.5</v>
      </c>
      <c r="L63" s="214"/>
      <c r="M63" s="201"/>
    </row>
    <row r="64" spans="1:15" x14ac:dyDescent="0.35">
      <c r="A64" s="161" t="s">
        <v>221</v>
      </c>
      <c r="B64" s="162">
        <v>1</v>
      </c>
      <c r="C64" s="162"/>
      <c r="D64" s="164" t="s">
        <v>222</v>
      </c>
      <c r="E64" s="164" t="s">
        <v>223</v>
      </c>
      <c r="F64" s="164" t="s">
        <v>40</v>
      </c>
      <c r="G64" s="165"/>
      <c r="H64" s="165"/>
      <c r="I64" s="165"/>
      <c r="J64" s="197"/>
      <c r="K64" s="214">
        <v>2.5</v>
      </c>
      <c r="L64" s="214"/>
      <c r="M64" s="205">
        <v>400</v>
      </c>
    </row>
    <row r="65" spans="1:15" x14ac:dyDescent="0.35">
      <c r="A65" s="161" t="s">
        <v>224</v>
      </c>
      <c r="B65" s="162">
        <v>2</v>
      </c>
      <c r="C65" s="162"/>
      <c r="D65" s="164" t="s">
        <v>222</v>
      </c>
      <c r="E65" s="164" t="s">
        <v>223</v>
      </c>
      <c r="F65" s="164" t="s">
        <v>40</v>
      </c>
      <c r="G65" s="165" t="s">
        <v>225</v>
      </c>
      <c r="H65" s="165"/>
      <c r="I65" s="165"/>
      <c r="J65" s="197" t="s">
        <v>226</v>
      </c>
      <c r="K65" s="214">
        <v>4.9000000000000004</v>
      </c>
      <c r="L65" s="214"/>
      <c r="M65" s="205">
        <v>400</v>
      </c>
    </row>
    <row r="66" spans="1:15" ht="16" thickBot="1" x14ac:dyDescent="0.4">
      <c r="A66" s="169" t="s">
        <v>227</v>
      </c>
      <c r="B66" s="170">
        <f>SUM(B23:B65)</f>
        <v>39</v>
      </c>
      <c r="C66" s="170"/>
      <c r="D66" s="171"/>
      <c r="E66" s="171"/>
      <c r="F66" s="171"/>
      <c r="G66" s="172"/>
      <c r="H66" s="172"/>
      <c r="I66" s="172"/>
      <c r="J66" s="198"/>
      <c r="K66" s="159"/>
      <c r="L66" s="159"/>
      <c r="M66" s="206"/>
    </row>
    <row r="68" spans="1:15" x14ac:dyDescent="0.35">
      <c r="A68" s="173"/>
      <c r="B68" s="142" t="s">
        <v>228</v>
      </c>
      <c r="K68" s="142">
        <f>AVERAGE(K23:K65)</f>
        <v>2.6193421052631578</v>
      </c>
      <c r="O68" s="158">
        <f>SUM(O6:O67)</f>
        <v>84.234999999999999</v>
      </c>
    </row>
    <row r="70" spans="1:15" x14ac:dyDescent="0.35">
      <c r="O70" s="142">
        <f>O68/2.5</f>
        <v>33.694000000000003</v>
      </c>
    </row>
  </sheetData>
  <autoFilter ref="A2:O2" xr:uid="{00000000-0009-0000-0000-000000000000}">
    <filterColumn colId="6" showButton="0"/>
    <filterColumn colId="8" showButton="0"/>
  </autoFilter>
  <mergeCells count="5">
    <mergeCell ref="A1:J1"/>
    <mergeCell ref="G2:H2"/>
    <mergeCell ref="I2:J2"/>
    <mergeCell ref="U2:W2"/>
    <mergeCell ref="U5:W5"/>
  </mergeCells>
  <pageMargins left="0.75" right="0.75" top="1" bottom="1" header="0.5" footer="0.5"/>
  <pageSetup paperSize="9" orientation="portrait" horizontalDpi="4294967292" vertic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5BAB9-7813-495B-96FF-D226FC6727D2}">
  <dimension ref="A1:L15"/>
  <sheetViews>
    <sheetView topLeftCell="A4" workbookViewId="0">
      <selection activeCell="I11" sqref="I11"/>
    </sheetView>
  </sheetViews>
  <sheetFormatPr baseColWidth="10" defaultRowHeight="14.5" x14ac:dyDescent="0.35"/>
  <cols>
    <col min="10" max="10" width="63" bestFit="1" customWidth="1"/>
  </cols>
  <sheetData>
    <row r="1" spans="1:12" x14ac:dyDescent="0.35">
      <c r="A1" s="222"/>
      <c r="B1" s="222"/>
      <c r="C1" s="222"/>
      <c r="D1" s="222"/>
      <c r="E1" s="222"/>
      <c r="F1" s="222"/>
      <c r="G1" s="222"/>
      <c r="H1" s="222"/>
      <c r="I1" s="222"/>
      <c r="J1" s="222"/>
      <c r="K1" s="1"/>
      <c r="L1" s="1"/>
    </row>
    <row r="2" spans="1:12" ht="18.5" x14ac:dyDescent="0.35">
      <c r="A2" s="293" t="s">
        <v>0</v>
      </c>
      <c r="B2" s="293"/>
      <c r="C2" s="293"/>
      <c r="D2" s="293"/>
      <c r="E2" s="293"/>
      <c r="F2" s="293"/>
      <c r="G2" s="293"/>
      <c r="H2" s="293"/>
      <c r="I2" s="293"/>
      <c r="J2" s="293"/>
      <c r="K2" s="1"/>
      <c r="L2" s="1"/>
    </row>
    <row r="3" spans="1:12" ht="18.5" x14ac:dyDescent="0.35">
      <c r="A3" s="293" t="str">
        <f>BATIMENTS!A3</f>
        <v>IMT Mines Albi-Carmaux</v>
      </c>
      <c r="B3" s="293"/>
      <c r="C3" s="293"/>
      <c r="D3" s="293"/>
      <c r="E3" s="293"/>
      <c r="F3" s="293"/>
      <c r="G3" s="293"/>
      <c r="H3" s="293"/>
      <c r="I3" s="293"/>
      <c r="J3" s="293"/>
      <c r="K3" s="1"/>
      <c r="L3" s="1"/>
    </row>
    <row r="4" spans="1:12" x14ac:dyDescent="0.35">
      <c r="A4" s="222"/>
      <c r="B4" s="222"/>
      <c r="C4" s="222"/>
      <c r="D4" s="222"/>
      <c r="E4" s="222"/>
      <c r="F4" s="222"/>
      <c r="G4" s="222"/>
      <c r="H4" s="222"/>
      <c r="I4" s="222"/>
      <c r="J4" s="222"/>
      <c r="K4" s="1"/>
      <c r="L4" s="1"/>
    </row>
    <row r="5" spans="1:12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31" x14ac:dyDescent="0.35">
      <c r="A6" s="223" t="s">
        <v>252</v>
      </c>
      <c r="B6" s="224">
        <v>2017</v>
      </c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15" thickBot="1" x14ac:dyDescent="0.4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15" thickTop="1" x14ac:dyDescent="0.35">
      <c r="A8" s="294" t="s">
        <v>253</v>
      </c>
      <c r="B8" s="295"/>
      <c r="C8" s="295"/>
      <c r="D8" s="295"/>
      <c r="E8" s="298" t="s">
        <v>254</v>
      </c>
      <c r="F8" s="295" t="s">
        <v>255</v>
      </c>
      <c r="G8" s="295"/>
      <c r="H8" s="300"/>
      <c r="I8" s="225"/>
      <c r="J8" s="298" t="s">
        <v>256</v>
      </c>
      <c r="K8" s="1"/>
      <c r="L8" s="1"/>
    </row>
    <row r="9" spans="1:12" ht="26" customHeight="1" thickBot="1" x14ac:dyDescent="0.4">
      <c r="A9" s="296"/>
      <c r="B9" s="297"/>
      <c r="C9" s="297"/>
      <c r="D9" s="297"/>
      <c r="E9" s="299"/>
      <c r="F9" s="226" t="s">
        <v>257</v>
      </c>
      <c r="G9" s="227"/>
      <c r="H9" s="228"/>
      <c r="I9" s="1"/>
      <c r="J9" s="301"/>
      <c r="K9" s="1"/>
      <c r="L9" s="1"/>
    </row>
    <row r="10" spans="1:12" ht="23.5" customHeight="1" thickTop="1" x14ac:dyDescent="0.35">
      <c r="A10" s="278" t="s">
        <v>258</v>
      </c>
      <c r="B10" s="279"/>
      <c r="C10" s="279"/>
      <c r="D10" s="280"/>
      <c r="E10" s="229"/>
      <c r="F10" s="281">
        <f>25294/2</f>
        <v>12647</v>
      </c>
      <c r="G10" s="282"/>
      <c r="H10" s="283"/>
      <c r="I10" s="230"/>
      <c r="J10" s="231" t="s">
        <v>259</v>
      </c>
      <c r="K10" s="1"/>
      <c r="L10" s="1"/>
    </row>
    <row r="11" spans="1:12" x14ac:dyDescent="0.35">
      <c r="I11" s="230"/>
      <c r="K11" s="1"/>
      <c r="L11" s="1"/>
    </row>
    <row r="12" spans="1:12" ht="38.5" customHeight="1" x14ac:dyDescent="0.35">
      <c r="A12" s="284" t="s">
        <v>260</v>
      </c>
      <c r="B12" s="285"/>
      <c r="C12" s="285"/>
      <c r="D12" s="285"/>
      <c r="E12" s="285"/>
      <c r="F12" s="285"/>
      <c r="G12" s="285"/>
      <c r="H12" s="286"/>
      <c r="I12" s="230"/>
      <c r="K12" s="1"/>
      <c r="L12" s="1"/>
    </row>
    <row r="13" spans="1:12" ht="38.5" customHeight="1" x14ac:dyDescent="0.35">
      <c r="A13" s="287"/>
      <c r="B13" s="288"/>
      <c r="C13" s="288"/>
      <c r="D13" s="288"/>
      <c r="E13" s="288"/>
      <c r="F13" s="288"/>
      <c r="G13" s="288"/>
      <c r="H13" s="289"/>
      <c r="I13" s="230"/>
      <c r="K13" s="1"/>
      <c r="L13" s="1"/>
    </row>
    <row r="14" spans="1:12" ht="38.5" customHeight="1" x14ac:dyDescent="0.35">
      <c r="A14" s="290"/>
      <c r="B14" s="291"/>
      <c r="C14" s="291"/>
      <c r="D14" s="291"/>
      <c r="E14" s="291"/>
      <c r="F14" s="291"/>
      <c r="G14" s="291"/>
      <c r="H14" s="292"/>
      <c r="I14" s="230"/>
      <c r="K14" s="1"/>
      <c r="L14" s="1"/>
    </row>
    <row r="15" spans="1:12" x14ac:dyDescent="0.35">
      <c r="I15" s="230"/>
      <c r="K15" s="1"/>
      <c r="L15" s="1"/>
    </row>
  </sheetData>
  <mergeCells count="9">
    <mergeCell ref="A10:D10"/>
    <mergeCell ref="F10:H10"/>
    <mergeCell ref="A12:H14"/>
    <mergeCell ref="A2:J2"/>
    <mergeCell ref="A3:J3"/>
    <mergeCell ref="A8:D9"/>
    <mergeCell ref="E8:E9"/>
    <mergeCell ref="F8:H8"/>
    <mergeCell ref="J8:J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AF22553175EF5498090D41E31DDAE45" ma:contentTypeVersion="2" ma:contentTypeDescription="Crée un document." ma:contentTypeScope="" ma:versionID="9fc9d67e01c909b86a49c3663f033b24">
  <xsd:schema xmlns:xsd="http://www.w3.org/2001/XMLSchema" xmlns:xs="http://www.w3.org/2001/XMLSchema" xmlns:p="http://schemas.microsoft.com/office/2006/metadata/properties" xmlns:ns2="be168647-654f-4219-9312-d323281b70bc" targetNamespace="http://schemas.microsoft.com/office/2006/metadata/properties" ma:root="true" ma:fieldsID="99c315e989ccd6a5ff784b0b93892a73" ns2:_="">
    <xsd:import namespace="be168647-654f-4219-9312-d323281b70b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168647-654f-4219-9312-d323281b70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3DF747-6FA2-4352-94EA-9F5F5D4699A5}"/>
</file>

<file path=customXml/itemProps2.xml><?xml version="1.0" encoding="utf-8"?>
<ds:datastoreItem xmlns:ds="http://schemas.openxmlformats.org/officeDocument/2006/customXml" ds:itemID="{E4212543-3C1B-446B-8441-3C99653E5E4E}"/>
</file>

<file path=customXml/itemProps3.xml><?xml version="1.0" encoding="utf-8"?>
<ds:datastoreItem xmlns:ds="http://schemas.openxmlformats.org/officeDocument/2006/customXml" ds:itemID="{35ABF8DE-2997-4849-A183-D0CEC265DE8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Accueil</vt:lpstr>
      <vt:lpstr>BATIMENTS</vt:lpstr>
      <vt:lpstr>Climatisation</vt:lpstr>
      <vt:lpstr>Véhicules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BIENNARD</dc:creator>
  <cp:lastModifiedBy>Adrien</cp:lastModifiedBy>
  <cp:lastPrinted>2020-03-02T10:43:59Z</cp:lastPrinted>
  <dcterms:created xsi:type="dcterms:W3CDTF">2019-11-26T09:55:03Z</dcterms:created>
  <dcterms:modified xsi:type="dcterms:W3CDTF">2020-04-16T14:44:47Z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0x010100FAF22553175EF5498090D41E31DDAE45</vt:lpwstr>
  </property>
</Properties>
</file>